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50" yWindow="-120" windowWidth="8670" windowHeight="8205" firstSheet="1" activeTab="14"/>
  </bookViews>
  <sheets>
    <sheet name="clusteringKabkot" sheetId="1" state="hidden" r:id="rId1"/>
    <sheet name="clusterWP" sheetId="14" r:id="rId2"/>
    <sheet name="skalogram2018kabkot" sheetId="2" state="hidden" r:id="rId3"/>
    <sheet name="invers" sheetId="4" state="hidden" r:id="rId4"/>
    <sheet name="pembobotan" sheetId="5" state="hidden" r:id="rId5"/>
    <sheet name="standarisasi" sheetId="6" state="hidden" r:id="rId6"/>
    <sheet name="hirarki" sheetId="7" state="hidden" r:id="rId7"/>
    <sheet name="sort hirarki" sheetId="8" state="hidden" r:id="rId8"/>
    <sheet name="skalogram2018WP" sheetId="9" r:id="rId9"/>
    <sheet name="invers2" sheetId="10" state="hidden" r:id="rId10"/>
    <sheet name="pmbobotn" sheetId="11" state="hidden" r:id="rId11"/>
    <sheet name="stndrsasi" sheetId="12" state="hidden" r:id="rId12"/>
    <sheet name="hrarki" sheetId="13" state="hidden" r:id="rId13"/>
    <sheet name="Rangkuman" sheetId="15" r:id="rId14"/>
    <sheet name="Tabel Skalogram" sheetId="16" r:id="rId15"/>
  </sheets>
  <calcPr calcId="124519"/>
</workbook>
</file>

<file path=xl/calcChain.xml><?xml version="1.0" encoding="utf-8"?>
<calcChain xmlns="http://schemas.openxmlformats.org/spreadsheetml/2006/main">
  <c r="AI6" i="7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5"/>
  <c r="N41" i="16"/>
  <c r="Q52"/>
  <c r="P52"/>
  <c r="O52"/>
  <c r="N52"/>
  <c r="R52"/>
  <c r="M52"/>
  <c r="R48"/>
  <c r="P48"/>
  <c r="N48"/>
  <c r="M48"/>
  <c r="N33"/>
  <c r="N34"/>
  <c r="N35"/>
  <c r="N36"/>
  <c r="N37"/>
  <c r="N38"/>
  <c r="N39"/>
  <c r="N40"/>
  <c r="N32"/>
  <c r="O7"/>
  <c r="S25"/>
  <c r="S24"/>
  <c r="S23"/>
  <c r="S7"/>
  <c r="S6"/>
  <c r="S22"/>
  <c r="S21"/>
  <c r="S19"/>
  <c r="S18"/>
  <c r="S17"/>
  <c r="S16"/>
  <c r="S15"/>
  <c r="S13"/>
  <c r="S12"/>
  <c r="S10"/>
  <c r="S9"/>
  <c r="S5"/>
  <c r="Q25"/>
  <c r="Q24"/>
  <c r="Q23"/>
  <c r="Q22"/>
  <c r="Q21"/>
  <c r="Q19"/>
  <c r="Q18"/>
  <c r="Q17"/>
  <c r="Q16"/>
  <c r="Q15"/>
  <c r="Q13"/>
  <c r="Q12"/>
  <c r="Q10"/>
  <c r="Q9"/>
  <c r="Q7"/>
  <c r="Q6"/>
  <c r="Q5"/>
  <c r="O24"/>
  <c r="O23"/>
  <c r="O22"/>
  <c r="O19"/>
  <c r="O16"/>
  <c r="O13"/>
  <c r="O10"/>
  <c r="O21"/>
  <c r="O15"/>
  <c r="O9"/>
  <c r="O6"/>
  <c r="O17"/>
  <c r="O5"/>
  <c r="H33"/>
  <c r="H32"/>
  <c r="F33"/>
  <c r="F32"/>
  <c r="D33"/>
  <c r="D32"/>
  <c r="C57" i="9"/>
  <c r="C31"/>
  <c r="C35"/>
  <c r="C41"/>
  <c r="C45"/>
  <c r="C50"/>
  <c r="AB6" i="13"/>
  <c r="O25" i="16" l="1"/>
  <c r="AB4" i="13"/>
  <c r="AB5" l="1"/>
  <c r="AA40" i="7"/>
  <c r="AA39"/>
  <c r="AA38"/>
  <c r="AA37"/>
  <c r="AC5"/>
  <c r="AB37"/>
  <c r="C37"/>
  <c r="D37"/>
  <c r="Y37"/>
  <c r="Z37"/>
  <c r="AB5"/>
  <c r="AA5"/>
  <c r="D9" i="14"/>
  <c r="E9"/>
  <c r="F9"/>
  <c r="G9"/>
  <c r="H9"/>
  <c r="I9"/>
  <c r="C9"/>
  <c r="D8"/>
  <c r="E8"/>
  <c r="F8"/>
  <c r="G8"/>
  <c r="H8"/>
  <c r="I8"/>
  <c r="C8"/>
  <c r="D7"/>
  <c r="E7"/>
  <c r="F7"/>
  <c r="G7"/>
  <c r="H7"/>
  <c r="I7"/>
  <c r="C7"/>
  <c r="D6"/>
  <c r="E6"/>
  <c r="F6"/>
  <c r="G6"/>
  <c r="H6"/>
  <c r="I6"/>
  <c r="C6"/>
  <c r="D5"/>
  <c r="E5"/>
  <c r="F5"/>
  <c r="G5"/>
  <c r="H5"/>
  <c r="I5"/>
  <c r="C5"/>
  <c r="D4"/>
  <c r="E4"/>
  <c r="F4"/>
  <c r="G4"/>
  <c r="H4"/>
  <c r="I4"/>
  <c r="C4"/>
  <c r="D12" i="13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B9"/>
  <c r="G10"/>
  <c r="K10"/>
  <c r="O10"/>
  <c r="S10"/>
  <c r="W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AB8" s="1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B7" s="1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Z4"/>
  <c r="Z11" s="1"/>
  <c r="Y4"/>
  <c r="Y10" s="1"/>
  <c r="X4"/>
  <c r="X10" s="1"/>
  <c r="W4"/>
  <c r="V4"/>
  <c r="V10" s="1"/>
  <c r="U4"/>
  <c r="U10" s="1"/>
  <c r="T4"/>
  <c r="T10" s="1"/>
  <c r="S4"/>
  <c r="R4"/>
  <c r="R10" s="1"/>
  <c r="Q4"/>
  <c r="Q10" s="1"/>
  <c r="P4"/>
  <c r="P10" s="1"/>
  <c r="O4"/>
  <c r="N4"/>
  <c r="N11" s="1"/>
  <c r="M4"/>
  <c r="M11" s="1"/>
  <c r="L4"/>
  <c r="L10" s="1"/>
  <c r="K4"/>
  <c r="J4"/>
  <c r="J10" s="1"/>
  <c r="I4"/>
  <c r="I10" s="1"/>
  <c r="H4"/>
  <c r="H10" s="1"/>
  <c r="G4"/>
  <c r="F4"/>
  <c r="F11" s="1"/>
  <c r="E4"/>
  <c r="E11" s="1"/>
  <c r="D4"/>
  <c r="D10" s="1"/>
  <c r="D5" i="12"/>
  <c r="E5"/>
  <c r="F5"/>
  <c r="G5"/>
  <c r="G15" s="1"/>
  <c r="H5"/>
  <c r="I5"/>
  <c r="J5"/>
  <c r="K5"/>
  <c r="K15" s="1"/>
  <c r="L5"/>
  <c r="M5"/>
  <c r="N5"/>
  <c r="O5"/>
  <c r="P5"/>
  <c r="Q5"/>
  <c r="R5"/>
  <c r="S5"/>
  <c r="S15" s="1"/>
  <c r="T5"/>
  <c r="U5"/>
  <c r="V5"/>
  <c r="W5"/>
  <c r="W15" s="1"/>
  <c r="X5"/>
  <c r="Y5"/>
  <c r="Z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D4"/>
  <c r="D15" s="1"/>
  <c r="E4"/>
  <c r="F4"/>
  <c r="G4"/>
  <c r="H4"/>
  <c r="H15" s="1"/>
  <c r="I4"/>
  <c r="J4"/>
  <c r="K4"/>
  <c r="L4"/>
  <c r="L15" s="1"/>
  <c r="M4"/>
  <c r="N4"/>
  <c r="O4"/>
  <c r="P4"/>
  <c r="P15" s="1"/>
  <c r="Q4"/>
  <c r="R4"/>
  <c r="S4"/>
  <c r="T4"/>
  <c r="T15" s="1"/>
  <c r="U4"/>
  <c r="V4"/>
  <c r="W4"/>
  <c r="X4"/>
  <c r="X15" s="1"/>
  <c r="Y4"/>
  <c r="Z4"/>
  <c r="Z15"/>
  <c r="Y11"/>
  <c r="Y12" s="1"/>
  <c r="V15"/>
  <c r="U15"/>
  <c r="R15"/>
  <c r="Q15"/>
  <c r="O15"/>
  <c r="N11"/>
  <c r="N12" s="1"/>
  <c r="M11"/>
  <c r="M12" s="1"/>
  <c r="J15"/>
  <c r="I15"/>
  <c r="F15"/>
  <c r="E11"/>
  <c r="E12" s="1"/>
  <c r="D15" i="11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C40" i="5"/>
  <c r="D11" i="11"/>
  <c r="D12" s="1"/>
  <c r="E11"/>
  <c r="F11"/>
  <c r="G11"/>
  <c r="H11"/>
  <c r="H12" s="1"/>
  <c r="I11"/>
  <c r="J11"/>
  <c r="K11"/>
  <c r="L11"/>
  <c r="L12" s="1"/>
  <c r="M11"/>
  <c r="N11"/>
  <c r="O11"/>
  <c r="P11"/>
  <c r="P12" s="1"/>
  <c r="Q11"/>
  <c r="R11"/>
  <c r="S11"/>
  <c r="T11"/>
  <c r="T12" s="1"/>
  <c r="U11"/>
  <c r="V11"/>
  <c r="W11"/>
  <c r="X11"/>
  <c r="X12" s="1"/>
  <c r="Y11"/>
  <c r="Z11"/>
  <c r="D11" i="10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E6" i="11"/>
  <c r="F6"/>
  <c r="I6"/>
  <c r="J6"/>
  <c r="M6"/>
  <c r="N6"/>
  <c r="Q6"/>
  <c r="R6"/>
  <c r="U6"/>
  <c r="V6"/>
  <c r="Y6"/>
  <c r="Z6"/>
  <c r="F7"/>
  <c r="G7"/>
  <c r="J7"/>
  <c r="K7"/>
  <c r="N7"/>
  <c r="O7"/>
  <c r="R7"/>
  <c r="S7"/>
  <c r="V7"/>
  <c r="W7"/>
  <c r="Z7"/>
  <c r="G8"/>
  <c r="K8"/>
  <c r="O8"/>
  <c r="S8"/>
  <c r="W8"/>
  <c r="F4"/>
  <c r="G4"/>
  <c r="J4"/>
  <c r="K4"/>
  <c r="N4"/>
  <c r="O4"/>
  <c r="R4"/>
  <c r="S4"/>
  <c r="V4"/>
  <c r="W4"/>
  <c r="Z4"/>
  <c r="Z12"/>
  <c r="Y12"/>
  <c r="W12"/>
  <c r="V12"/>
  <c r="U12"/>
  <c r="S12"/>
  <c r="R12"/>
  <c r="Q12"/>
  <c r="O12"/>
  <c r="N12"/>
  <c r="M12"/>
  <c r="K12"/>
  <c r="J12"/>
  <c r="I12"/>
  <c r="G12"/>
  <c r="F12"/>
  <c r="E12"/>
  <c r="C8"/>
  <c r="C7"/>
  <c r="C6"/>
  <c r="C5"/>
  <c r="C4"/>
  <c r="D12" i="10"/>
  <c r="D6" i="11" s="1"/>
  <c r="E12" i="10"/>
  <c r="E7" i="11" s="1"/>
  <c r="F12" i="10"/>
  <c r="F8" i="11" s="1"/>
  <c r="G12" i="10"/>
  <c r="G5" i="11" s="1"/>
  <c r="H12" i="10"/>
  <c r="H6" i="11" s="1"/>
  <c r="I12" i="10"/>
  <c r="I7" i="11" s="1"/>
  <c r="J12" i="10"/>
  <c r="J8" i="11" s="1"/>
  <c r="K12" i="10"/>
  <c r="K5" i="11" s="1"/>
  <c r="L12" i="10"/>
  <c r="L6" i="11" s="1"/>
  <c r="M12" i="10"/>
  <c r="M7" i="11" s="1"/>
  <c r="N12" i="10"/>
  <c r="N8" i="11" s="1"/>
  <c r="O12" i="10"/>
  <c r="O5" i="11" s="1"/>
  <c r="P12" i="10"/>
  <c r="P6" i="11" s="1"/>
  <c r="Q12" i="10"/>
  <c r="Q7" i="11" s="1"/>
  <c r="R12" i="10"/>
  <c r="R8" i="11" s="1"/>
  <c r="S12" i="10"/>
  <c r="S5" i="11" s="1"/>
  <c r="T12" i="10"/>
  <c r="T6" i="11" s="1"/>
  <c r="U12" i="10"/>
  <c r="U7" i="11" s="1"/>
  <c r="V12" i="10"/>
  <c r="V8" i="11" s="1"/>
  <c r="W12" i="10"/>
  <c r="W5" i="11" s="1"/>
  <c r="X12" i="10"/>
  <c r="X6" i="11" s="1"/>
  <c r="Y12" i="10"/>
  <c r="Y7" i="11" s="1"/>
  <c r="Z12" i="10"/>
  <c r="Z8" i="11" s="1"/>
  <c r="C5" i="10"/>
  <c r="C6"/>
  <c r="C7"/>
  <c r="C8"/>
  <c r="C4"/>
  <c r="D15" i="9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C15"/>
  <c r="C9" i="10" s="1"/>
  <c r="C11" s="1"/>
  <c r="C12" s="1"/>
  <c r="D14" i="9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C14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C13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C12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C11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D10"/>
  <c r="C10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D57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D50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D45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D41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D35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D31"/>
  <c r="M6" i="1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5"/>
  <c r="C33"/>
  <c r="C32"/>
  <c r="C9" i="11" l="1"/>
  <c r="Z10" i="13"/>
  <c r="N10"/>
  <c r="F10"/>
  <c r="M10"/>
  <c r="E10"/>
  <c r="J11"/>
  <c r="R11"/>
  <c r="V11"/>
  <c r="F13"/>
  <c r="J13"/>
  <c r="N13"/>
  <c r="R13"/>
  <c r="V13"/>
  <c r="Z13"/>
  <c r="I11"/>
  <c r="Q11"/>
  <c r="Y11"/>
  <c r="E13"/>
  <c r="I13"/>
  <c r="M13"/>
  <c r="Q13"/>
  <c r="U13"/>
  <c r="Y13"/>
  <c r="D11"/>
  <c r="H11"/>
  <c r="L11"/>
  <c r="P11"/>
  <c r="T11"/>
  <c r="X11"/>
  <c r="D13"/>
  <c r="H13"/>
  <c r="L13"/>
  <c r="P13"/>
  <c r="T13"/>
  <c r="X13"/>
  <c r="U11"/>
  <c r="G11"/>
  <c r="K11"/>
  <c r="O11"/>
  <c r="S11"/>
  <c r="W11"/>
  <c r="G13"/>
  <c r="K13"/>
  <c r="O13"/>
  <c r="S13"/>
  <c r="W13"/>
  <c r="F11" i="12"/>
  <c r="F12" s="1"/>
  <c r="J11"/>
  <c r="J12" s="1"/>
  <c r="R11"/>
  <c r="R12" s="1"/>
  <c r="Z11"/>
  <c r="Z12" s="1"/>
  <c r="F13"/>
  <c r="J13"/>
  <c r="N13"/>
  <c r="R13"/>
  <c r="V13"/>
  <c r="Z13"/>
  <c r="F14"/>
  <c r="J14"/>
  <c r="N14"/>
  <c r="R14"/>
  <c r="V14"/>
  <c r="Z14"/>
  <c r="N15"/>
  <c r="I11"/>
  <c r="I12" s="1"/>
  <c r="Q11"/>
  <c r="Q12" s="1"/>
  <c r="U11"/>
  <c r="U12" s="1"/>
  <c r="E13"/>
  <c r="I13"/>
  <c r="M13"/>
  <c r="Q13"/>
  <c r="U13"/>
  <c r="Y13"/>
  <c r="E14"/>
  <c r="I14"/>
  <c r="M14"/>
  <c r="Q14"/>
  <c r="U14"/>
  <c r="Y14"/>
  <c r="E15"/>
  <c r="M15"/>
  <c r="Y15"/>
  <c r="D11"/>
  <c r="D12" s="1"/>
  <c r="H11"/>
  <c r="H12" s="1"/>
  <c r="L11"/>
  <c r="L12" s="1"/>
  <c r="P11"/>
  <c r="P12" s="1"/>
  <c r="T11"/>
  <c r="T12" s="1"/>
  <c r="X11"/>
  <c r="X12" s="1"/>
  <c r="D13"/>
  <c r="H13"/>
  <c r="L13"/>
  <c r="P13"/>
  <c r="T13"/>
  <c r="X13"/>
  <c r="D14"/>
  <c r="H14"/>
  <c r="L14"/>
  <c r="P14"/>
  <c r="T14"/>
  <c r="X14"/>
  <c r="V11"/>
  <c r="V12" s="1"/>
  <c r="G11"/>
  <c r="G12" s="1"/>
  <c r="K11"/>
  <c r="K12" s="1"/>
  <c r="O11"/>
  <c r="O12" s="1"/>
  <c r="S11"/>
  <c r="S12" s="1"/>
  <c r="W11"/>
  <c r="W12" s="1"/>
  <c r="G13"/>
  <c r="K13"/>
  <c r="O13"/>
  <c r="S13"/>
  <c r="W13"/>
  <c r="G14"/>
  <c r="K14"/>
  <c r="O14"/>
  <c r="S14"/>
  <c r="W14"/>
  <c r="X9" i="11"/>
  <c r="P9"/>
  <c r="H9"/>
  <c r="T5"/>
  <c r="P5"/>
  <c r="H5"/>
  <c r="U9"/>
  <c r="M9"/>
  <c r="E9"/>
  <c r="T8"/>
  <c r="L8"/>
  <c r="D8"/>
  <c r="Y5"/>
  <c r="U5"/>
  <c r="M5"/>
  <c r="E5"/>
  <c r="X4"/>
  <c r="T4"/>
  <c r="P4"/>
  <c r="L4"/>
  <c r="H4"/>
  <c r="Z9"/>
  <c r="V9"/>
  <c r="R9"/>
  <c r="N9"/>
  <c r="J9"/>
  <c r="F9"/>
  <c r="Y8"/>
  <c r="U8"/>
  <c r="Q8"/>
  <c r="M8"/>
  <c r="I8"/>
  <c r="E8"/>
  <c r="X7"/>
  <c r="T7"/>
  <c r="P7"/>
  <c r="L7"/>
  <c r="H7"/>
  <c r="D7"/>
  <c r="W6"/>
  <c r="S6"/>
  <c r="O6"/>
  <c r="K6"/>
  <c r="G6"/>
  <c r="Z5"/>
  <c r="V5"/>
  <c r="R5"/>
  <c r="N5"/>
  <c r="J5"/>
  <c r="F5"/>
  <c r="T9"/>
  <c r="L9"/>
  <c r="D9"/>
  <c r="X5"/>
  <c r="L5"/>
  <c r="D5"/>
  <c r="D4"/>
  <c r="Y9"/>
  <c r="Q9"/>
  <c r="I9"/>
  <c r="X8"/>
  <c r="P8"/>
  <c r="H8"/>
  <c r="Q5"/>
  <c r="I5"/>
  <c r="Y4"/>
  <c r="U4"/>
  <c r="Q4"/>
  <c r="M4"/>
  <c r="I4"/>
  <c r="E4"/>
  <c r="W9"/>
  <c r="S9"/>
  <c r="O9"/>
  <c r="K9"/>
  <c r="G9"/>
  <c r="Z36" i="8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B36" s="1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B35" s="1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B34" s="1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B33" s="1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B32" s="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B31" s="1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B29" s="1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B28" s="1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B27" s="1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B26" s="1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B24" s="1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B23" s="1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B22" s="1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B20" s="1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B19" s="1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B18" s="1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B17" s="1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B16" s="1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B14" s="1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B13" s="1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B12" s="1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B10" s="1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B9" s="1"/>
  <c r="Z8"/>
  <c r="Y8"/>
  <c r="X8"/>
  <c r="X39" s="1"/>
  <c r="W8"/>
  <c r="V8"/>
  <c r="U8"/>
  <c r="T8"/>
  <c r="T39" s="1"/>
  <c r="S8"/>
  <c r="R8"/>
  <c r="Q8"/>
  <c r="P8"/>
  <c r="P39" s="1"/>
  <c r="O8"/>
  <c r="N8"/>
  <c r="M8"/>
  <c r="L8"/>
  <c r="L39" s="1"/>
  <c r="K8"/>
  <c r="J8"/>
  <c r="I8"/>
  <c r="H8"/>
  <c r="H39" s="1"/>
  <c r="G8"/>
  <c r="F8"/>
  <c r="E8"/>
  <c r="D8"/>
  <c r="AB8" s="1"/>
  <c r="Z7"/>
  <c r="Y7"/>
  <c r="X7"/>
  <c r="W7"/>
  <c r="W39" s="1"/>
  <c r="V7"/>
  <c r="U7"/>
  <c r="T7"/>
  <c r="S7"/>
  <c r="S37" s="1"/>
  <c r="R7"/>
  <c r="Q7"/>
  <c r="P7"/>
  <c r="O7"/>
  <c r="O39" s="1"/>
  <c r="N7"/>
  <c r="M7"/>
  <c r="L7"/>
  <c r="K7"/>
  <c r="K37" s="1"/>
  <c r="J7"/>
  <c r="I7"/>
  <c r="H7"/>
  <c r="G7"/>
  <c r="G39" s="1"/>
  <c r="F7"/>
  <c r="E7"/>
  <c r="D7"/>
  <c r="AB7" s="1"/>
  <c r="Z6"/>
  <c r="Z38" s="1"/>
  <c r="Y6"/>
  <c r="X6"/>
  <c r="W6"/>
  <c r="V6"/>
  <c r="V40" s="1"/>
  <c r="U6"/>
  <c r="T6"/>
  <c r="S6"/>
  <c r="R6"/>
  <c r="R40" s="1"/>
  <c r="Q6"/>
  <c r="P6"/>
  <c r="O6"/>
  <c r="N6"/>
  <c r="N40" s="1"/>
  <c r="M6"/>
  <c r="L6"/>
  <c r="K6"/>
  <c r="J6"/>
  <c r="J40" s="1"/>
  <c r="I6"/>
  <c r="H6"/>
  <c r="G6"/>
  <c r="F6"/>
  <c r="F40" s="1"/>
  <c r="E6"/>
  <c r="D6"/>
  <c r="AB6" s="1"/>
  <c r="Z5"/>
  <c r="Z39" s="1"/>
  <c r="Y5"/>
  <c r="Y39" s="1"/>
  <c r="X5"/>
  <c r="X40" s="1"/>
  <c r="W5"/>
  <c r="W40" s="1"/>
  <c r="V5"/>
  <c r="V39" s="1"/>
  <c r="U5"/>
  <c r="U39" s="1"/>
  <c r="T5"/>
  <c r="T40" s="1"/>
  <c r="S5"/>
  <c r="S40" s="1"/>
  <c r="R5"/>
  <c r="R39" s="1"/>
  <c r="Q5"/>
  <c r="Q39" s="1"/>
  <c r="P5"/>
  <c r="P40" s="1"/>
  <c r="O5"/>
  <c r="O40" s="1"/>
  <c r="N5"/>
  <c r="N39" s="1"/>
  <c r="M5"/>
  <c r="M39" s="1"/>
  <c r="L5"/>
  <c r="L40" s="1"/>
  <c r="K5"/>
  <c r="K40" s="1"/>
  <c r="J5"/>
  <c r="J39" s="1"/>
  <c r="I5"/>
  <c r="I39" s="1"/>
  <c r="H5"/>
  <c r="H40" s="1"/>
  <c r="G5"/>
  <c r="G40" s="1"/>
  <c r="F5"/>
  <c r="F39" s="1"/>
  <c r="E5"/>
  <c r="E39" s="1"/>
  <c r="D5"/>
  <c r="AB5" s="1"/>
  <c r="AB40" i="7"/>
  <c r="AB39"/>
  <c r="AB38"/>
  <c r="Z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M40" i="6"/>
  <c r="D38"/>
  <c r="E38"/>
  <c r="E39" s="1"/>
  <c r="F38"/>
  <c r="G38"/>
  <c r="H38"/>
  <c r="I38"/>
  <c r="I39" s="1"/>
  <c r="J38"/>
  <c r="K38"/>
  <c r="L38"/>
  <c r="M38"/>
  <c r="M39" s="1"/>
  <c r="N38"/>
  <c r="O38"/>
  <c r="P38"/>
  <c r="Q38"/>
  <c r="Q39" s="1"/>
  <c r="R38"/>
  <c r="S38"/>
  <c r="T38"/>
  <c r="U38"/>
  <c r="U39" s="1"/>
  <c r="V38"/>
  <c r="W38"/>
  <c r="X38"/>
  <c r="Y38"/>
  <c r="Y39" s="1"/>
  <c r="Z38"/>
  <c r="D38" i="5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C38"/>
  <c r="C39" s="1"/>
  <c r="E37" i="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B36" s="1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B35" s="1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B34" s="1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B33" s="1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B32" s="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B31" s="1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B29" s="1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B28" s="1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B27" s="1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B26" s="1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B24" s="1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B23" s="1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B22" s="1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B20" s="1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B19" s="1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B18" s="1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B17" s="1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B16" s="1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B14" s="1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B13" s="1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B12" s="1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B10" s="1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B9" s="1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AB8" s="1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B7" s="1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AB6" s="1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N42" i="6"/>
  <c r="H42"/>
  <c r="Q41"/>
  <c r="E41"/>
  <c r="L41"/>
  <c r="L40"/>
  <c r="D40"/>
  <c r="Z39"/>
  <c r="D41"/>
  <c r="F41"/>
  <c r="G41"/>
  <c r="H41"/>
  <c r="I41"/>
  <c r="J41"/>
  <c r="K41"/>
  <c r="M41"/>
  <c r="N41"/>
  <c r="O41"/>
  <c r="P41"/>
  <c r="R41"/>
  <c r="S41"/>
  <c r="T41"/>
  <c r="U41"/>
  <c r="V41"/>
  <c r="W41"/>
  <c r="X41"/>
  <c r="Y41"/>
  <c r="Z41"/>
  <c r="R42" i="5"/>
  <c r="P41"/>
  <c r="O41"/>
  <c r="O42"/>
  <c r="H42"/>
  <c r="D42"/>
  <c r="Q41"/>
  <c r="D41"/>
  <c r="D35" i="6" s="1"/>
  <c r="E41" i="5"/>
  <c r="E34" i="6" s="1"/>
  <c r="F41" i="5"/>
  <c r="G41"/>
  <c r="H41"/>
  <c r="H34" i="6" s="1"/>
  <c r="I41" i="5"/>
  <c r="I6" i="6" s="1"/>
  <c r="J41" i="5"/>
  <c r="K41"/>
  <c r="L41"/>
  <c r="L34" i="6" s="1"/>
  <c r="M41" i="5"/>
  <c r="M36" i="6" s="1"/>
  <c r="N41" i="5"/>
  <c r="P34" i="6"/>
  <c r="Q36"/>
  <c r="R41" i="5"/>
  <c r="S41"/>
  <c r="T41"/>
  <c r="T34" i="6" s="1"/>
  <c r="U41" i="5"/>
  <c r="U36" i="6" s="1"/>
  <c r="V41" i="5"/>
  <c r="W41"/>
  <c r="X41"/>
  <c r="X34" i="6" s="1"/>
  <c r="Y41" i="5"/>
  <c r="Y36" i="6" s="1"/>
  <c r="Z41" i="5"/>
  <c r="V40"/>
  <c r="P40"/>
  <c r="D40"/>
  <c r="Z39"/>
  <c r="Y39"/>
  <c r="D39"/>
  <c r="K27" i="6"/>
  <c r="J36"/>
  <c r="F6"/>
  <c r="G6"/>
  <c r="J6"/>
  <c r="K6"/>
  <c r="N6"/>
  <c r="R6"/>
  <c r="S6"/>
  <c r="V6"/>
  <c r="W6"/>
  <c r="Z6"/>
  <c r="F7"/>
  <c r="G7"/>
  <c r="J7"/>
  <c r="K7"/>
  <c r="N7"/>
  <c r="R7"/>
  <c r="S7"/>
  <c r="V7"/>
  <c r="W7"/>
  <c r="Z7"/>
  <c r="F8"/>
  <c r="G8"/>
  <c r="J8"/>
  <c r="K8"/>
  <c r="N8"/>
  <c r="R8"/>
  <c r="S8"/>
  <c r="V8"/>
  <c r="W8"/>
  <c r="Z8"/>
  <c r="F9"/>
  <c r="G9"/>
  <c r="J9"/>
  <c r="K9"/>
  <c r="N9"/>
  <c r="R9"/>
  <c r="S9"/>
  <c r="V9"/>
  <c r="W9"/>
  <c r="Z9"/>
  <c r="F10"/>
  <c r="G10"/>
  <c r="J10"/>
  <c r="K10"/>
  <c r="N10"/>
  <c r="R10"/>
  <c r="S10"/>
  <c r="V10"/>
  <c r="W10"/>
  <c r="Z10"/>
  <c r="F12"/>
  <c r="G12"/>
  <c r="J12"/>
  <c r="K12"/>
  <c r="N12"/>
  <c r="R12"/>
  <c r="S12"/>
  <c r="V12"/>
  <c r="W12"/>
  <c r="Z12"/>
  <c r="F13"/>
  <c r="G13"/>
  <c r="J13"/>
  <c r="K13"/>
  <c r="N13"/>
  <c r="R13"/>
  <c r="S13"/>
  <c r="V13"/>
  <c r="W13"/>
  <c r="Z13"/>
  <c r="F14"/>
  <c r="G14"/>
  <c r="J14"/>
  <c r="K14"/>
  <c r="N14"/>
  <c r="R14"/>
  <c r="S14"/>
  <c r="V14"/>
  <c r="W14"/>
  <c r="Z14"/>
  <c r="F16"/>
  <c r="G16"/>
  <c r="J16"/>
  <c r="K16"/>
  <c r="N16"/>
  <c r="R16"/>
  <c r="S16"/>
  <c r="V16"/>
  <c r="W16"/>
  <c r="Z16"/>
  <c r="F17"/>
  <c r="G17"/>
  <c r="J17"/>
  <c r="K17"/>
  <c r="N17"/>
  <c r="R17"/>
  <c r="S17"/>
  <c r="V17"/>
  <c r="W17"/>
  <c r="Z17"/>
  <c r="F18"/>
  <c r="G18"/>
  <c r="J18"/>
  <c r="K18"/>
  <c r="N18"/>
  <c r="R18"/>
  <c r="S18"/>
  <c r="V18"/>
  <c r="W18"/>
  <c r="Z18"/>
  <c r="F19"/>
  <c r="G19"/>
  <c r="J19"/>
  <c r="K19"/>
  <c r="N19"/>
  <c r="R19"/>
  <c r="S19"/>
  <c r="V19"/>
  <c r="W19"/>
  <c r="Z19"/>
  <c r="F20"/>
  <c r="G20"/>
  <c r="J20"/>
  <c r="K20"/>
  <c r="N20"/>
  <c r="R20"/>
  <c r="S20"/>
  <c r="V20"/>
  <c r="W20"/>
  <c r="Z20"/>
  <c r="F22"/>
  <c r="G22"/>
  <c r="J22"/>
  <c r="K22"/>
  <c r="N22"/>
  <c r="R22"/>
  <c r="S22"/>
  <c r="V22"/>
  <c r="W22"/>
  <c r="Z22"/>
  <c r="F23"/>
  <c r="G23"/>
  <c r="J23"/>
  <c r="K23"/>
  <c r="N23"/>
  <c r="R23"/>
  <c r="S23"/>
  <c r="V23"/>
  <c r="W23"/>
  <c r="Z23"/>
  <c r="F24"/>
  <c r="G24"/>
  <c r="J24"/>
  <c r="K24"/>
  <c r="N24"/>
  <c r="R24"/>
  <c r="S24"/>
  <c r="V24"/>
  <c r="W24"/>
  <c r="Z24"/>
  <c r="F26"/>
  <c r="G26"/>
  <c r="J26"/>
  <c r="K26"/>
  <c r="N26"/>
  <c r="R26"/>
  <c r="S26"/>
  <c r="V26"/>
  <c r="W26"/>
  <c r="Z26"/>
  <c r="F27"/>
  <c r="G27"/>
  <c r="J27"/>
  <c r="L27"/>
  <c r="M27"/>
  <c r="N27"/>
  <c r="P27"/>
  <c r="Q27"/>
  <c r="R27"/>
  <c r="S27"/>
  <c r="T27"/>
  <c r="U27"/>
  <c r="V27"/>
  <c r="W27"/>
  <c r="X27"/>
  <c r="Y27"/>
  <c r="Z27"/>
  <c r="D28"/>
  <c r="E28"/>
  <c r="F28"/>
  <c r="G28"/>
  <c r="H28"/>
  <c r="I28"/>
  <c r="J28"/>
  <c r="K28"/>
  <c r="L28"/>
  <c r="M28"/>
  <c r="N28"/>
  <c r="P28"/>
  <c r="Q28"/>
  <c r="R28"/>
  <c r="S28"/>
  <c r="T28"/>
  <c r="U28"/>
  <c r="V28"/>
  <c r="W28"/>
  <c r="X28"/>
  <c r="Y28"/>
  <c r="Z28"/>
  <c r="D29"/>
  <c r="E29"/>
  <c r="F29"/>
  <c r="G29"/>
  <c r="H29"/>
  <c r="I29"/>
  <c r="J29"/>
  <c r="K29"/>
  <c r="L29"/>
  <c r="M29"/>
  <c r="N29"/>
  <c r="P29"/>
  <c r="Q29"/>
  <c r="R29"/>
  <c r="S29"/>
  <c r="T29"/>
  <c r="U29"/>
  <c r="V29"/>
  <c r="W29"/>
  <c r="X29"/>
  <c r="Y29"/>
  <c r="Z29"/>
  <c r="D31"/>
  <c r="E31"/>
  <c r="F31"/>
  <c r="G31"/>
  <c r="H31"/>
  <c r="I31"/>
  <c r="J31"/>
  <c r="K31"/>
  <c r="L31"/>
  <c r="M31"/>
  <c r="N31"/>
  <c r="P31"/>
  <c r="Q31"/>
  <c r="R31"/>
  <c r="S31"/>
  <c r="T31"/>
  <c r="U31"/>
  <c r="V31"/>
  <c r="W31"/>
  <c r="X31"/>
  <c r="Y31"/>
  <c r="Z31"/>
  <c r="D32"/>
  <c r="E32"/>
  <c r="F32"/>
  <c r="G32"/>
  <c r="H32"/>
  <c r="I32"/>
  <c r="J32"/>
  <c r="K32"/>
  <c r="L32"/>
  <c r="M32"/>
  <c r="N32"/>
  <c r="P32"/>
  <c r="Q32"/>
  <c r="R32"/>
  <c r="S32"/>
  <c r="T32"/>
  <c r="U32"/>
  <c r="V32"/>
  <c r="W32"/>
  <c r="X32"/>
  <c r="Y32"/>
  <c r="Z32"/>
  <c r="D33"/>
  <c r="E33"/>
  <c r="F33"/>
  <c r="G33"/>
  <c r="H33"/>
  <c r="I33"/>
  <c r="J33"/>
  <c r="K33"/>
  <c r="L33"/>
  <c r="M33"/>
  <c r="N33"/>
  <c r="P33"/>
  <c r="Q33"/>
  <c r="R33"/>
  <c r="S33"/>
  <c r="T33"/>
  <c r="U33"/>
  <c r="V33"/>
  <c r="W33"/>
  <c r="X33"/>
  <c r="Y33"/>
  <c r="Z33"/>
  <c r="D34"/>
  <c r="F34"/>
  <c r="G34"/>
  <c r="I34"/>
  <c r="J34"/>
  <c r="K34"/>
  <c r="M34"/>
  <c r="N34"/>
  <c r="N40" s="1"/>
  <c r="Q34"/>
  <c r="R34"/>
  <c r="S34"/>
  <c r="U34"/>
  <c r="V34"/>
  <c r="V40" s="1"/>
  <c r="W34"/>
  <c r="Y34"/>
  <c r="Z34"/>
  <c r="E35"/>
  <c r="F35"/>
  <c r="G35"/>
  <c r="I35"/>
  <c r="J35"/>
  <c r="K35"/>
  <c r="M35"/>
  <c r="N35"/>
  <c r="Q35"/>
  <c r="R35"/>
  <c r="S35"/>
  <c r="U35"/>
  <c r="V35"/>
  <c r="W35"/>
  <c r="Y35"/>
  <c r="Z35"/>
  <c r="E36"/>
  <c r="F36"/>
  <c r="G36"/>
  <c r="I36"/>
  <c r="K36"/>
  <c r="N36"/>
  <c r="R36"/>
  <c r="S36"/>
  <c r="V36"/>
  <c r="W36"/>
  <c r="Z36"/>
  <c r="F5"/>
  <c r="G5"/>
  <c r="J5"/>
  <c r="K5"/>
  <c r="N5"/>
  <c r="R5"/>
  <c r="S5"/>
  <c r="V5"/>
  <c r="W5"/>
  <c r="Z5"/>
  <c r="X39"/>
  <c r="W39"/>
  <c r="V39"/>
  <c r="T39"/>
  <c r="S39"/>
  <c r="R39"/>
  <c r="P39"/>
  <c r="O39"/>
  <c r="N39"/>
  <c r="L39"/>
  <c r="K39"/>
  <c r="J39"/>
  <c r="H39"/>
  <c r="G39"/>
  <c r="F39"/>
  <c r="D39"/>
  <c r="G40"/>
  <c r="F40"/>
  <c r="E39" i="5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D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E42" i="4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D42"/>
  <c r="C36" i="5"/>
  <c r="C35"/>
  <c r="C34"/>
  <c r="C33"/>
  <c r="C32"/>
  <c r="C31"/>
  <c r="C29"/>
  <c r="C28"/>
  <c r="C27"/>
  <c r="C26"/>
  <c r="C24"/>
  <c r="C23"/>
  <c r="C22"/>
  <c r="C20"/>
  <c r="C19"/>
  <c r="C18"/>
  <c r="C17"/>
  <c r="C16"/>
  <c r="C14"/>
  <c r="C13"/>
  <c r="C12"/>
  <c r="C10"/>
  <c r="C9"/>
  <c r="C8"/>
  <c r="C7"/>
  <c r="C6"/>
  <c r="C5"/>
  <c r="C6" i="4"/>
  <c r="C7"/>
  <c r="C8"/>
  <c r="C9"/>
  <c r="C10"/>
  <c r="C12"/>
  <c r="C13"/>
  <c r="C14"/>
  <c r="C16"/>
  <c r="C17"/>
  <c r="C18"/>
  <c r="C19"/>
  <c r="C20"/>
  <c r="C22"/>
  <c r="C23"/>
  <c r="C24"/>
  <c r="C26"/>
  <c r="C27"/>
  <c r="C28"/>
  <c r="C29"/>
  <c r="C31"/>
  <c r="C32"/>
  <c r="C33"/>
  <c r="C34"/>
  <c r="C35"/>
  <c r="C36"/>
  <c r="C5"/>
  <c r="C13" i="11" l="1"/>
  <c r="C11"/>
  <c r="C12" s="1"/>
  <c r="C14"/>
  <c r="C9" i="12" s="1"/>
  <c r="C9" i="13"/>
  <c r="AA9" s="1"/>
  <c r="C15" i="11"/>
  <c r="C10" i="8"/>
  <c r="AA10" s="1"/>
  <c r="C42" i="5"/>
  <c r="C29" i="7"/>
  <c r="AA29" s="1"/>
  <c r="C8" i="6"/>
  <c r="C7"/>
  <c r="C26"/>
  <c r="C6"/>
  <c r="C41" i="5"/>
  <c r="C5" i="7"/>
  <c r="AB40" i="8"/>
  <c r="AB38"/>
  <c r="AB39"/>
  <c r="AB37"/>
  <c r="D37"/>
  <c r="L37"/>
  <c r="T37"/>
  <c r="J38"/>
  <c r="N38"/>
  <c r="V38"/>
  <c r="D39"/>
  <c r="Z40"/>
  <c r="G37"/>
  <c r="O37"/>
  <c r="W37"/>
  <c r="I38"/>
  <c r="M38"/>
  <c r="Q38"/>
  <c r="Y38"/>
  <c r="K39"/>
  <c r="S39"/>
  <c r="Y40"/>
  <c r="F37"/>
  <c r="J37"/>
  <c r="N37"/>
  <c r="R37"/>
  <c r="V37"/>
  <c r="Z37"/>
  <c r="D38"/>
  <c r="H38"/>
  <c r="L38"/>
  <c r="P38"/>
  <c r="T38"/>
  <c r="X38"/>
  <c r="D40"/>
  <c r="H37"/>
  <c r="P37"/>
  <c r="X37"/>
  <c r="F38"/>
  <c r="R38"/>
  <c r="E38"/>
  <c r="U38"/>
  <c r="E40"/>
  <c r="I40"/>
  <c r="M40"/>
  <c r="Q40"/>
  <c r="U40"/>
  <c r="E37"/>
  <c r="I37"/>
  <c r="M37"/>
  <c r="Q37"/>
  <c r="U37"/>
  <c r="Y37"/>
  <c r="G38"/>
  <c r="K38"/>
  <c r="O38"/>
  <c r="S38"/>
  <c r="W38"/>
  <c r="W40" i="6"/>
  <c r="X5"/>
  <c r="P5"/>
  <c r="H5"/>
  <c r="D27"/>
  <c r="T26"/>
  <c r="L26"/>
  <c r="D26"/>
  <c r="T24"/>
  <c r="L24"/>
  <c r="D24"/>
  <c r="T23"/>
  <c r="L23"/>
  <c r="D23"/>
  <c r="T22"/>
  <c r="L22"/>
  <c r="D22"/>
  <c r="T20"/>
  <c r="L20"/>
  <c r="D20"/>
  <c r="T19"/>
  <c r="L19"/>
  <c r="D19"/>
  <c r="T18"/>
  <c r="L18"/>
  <c r="D18"/>
  <c r="T17"/>
  <c r="L17"/>
  <c r="D17"/>
  <c r="T16"/>
  <c r="L16"/>
  <c r="D16"/>
  <c r="T14"/>
  <c r="L14"/>
  <c r="D14"/>
  <c r="T13"/>
  <c r="L13"/>
  <c r="D13"/>
  <c r="T12"/>
  <c r="L12"/>
  <c r="D12"/>
  <c r="T10"/>
  <c r="L10"/>
  <c r="D10"/>
  <c r="T9"/>
  <c r="L9"/>
  <c r="H9"/>
  <c r="X8"/>
  <c r="P8"/>
  <c r="H8"/>
  <c r="X7"/>
  <c r="P7"/>
  <c r="P42" s="1"/>
  <c r="H7"/>
  <c r="X6"/>
  <c r="P6"/>
  <c r="H6"/>
  <c r="Y5"/>
  <c r="Y40" s="1"/>
  <c r="U5"/>
  <c r="Q5"/>
  <c r="M5"/>
  <c r="I5"/>
  <c r="E5"/>
  <c r="X36"/>
  <c r="T36"/>
  <c r="P36"/>
  <c r="L36"/>
  <c r="I27"/>
  <c r="E27"/>
  <c r="Y26"/>
  <c r="U26"/>
  <c r="Q26"/>
  <c r="M26"/>
  <c r="I26"/>
  <c r="E26"/>
  <c r="Y24"/>
  <c r="U24"/>
  <c r="Q24"/>
  <c r="M24"/>
  <c r="I24"/>
  <c r="E24"/>
  <c r="Y23"/>
  <c r="U23"/>
  <c r="Q23"/>
  <c r="M23"/>
  <c r="I23"/>
  <c r="E23"/>
  <c r="Y22"/>
  <c r="U22"/>
  <c r="Q22"/>
  <c r="M22"/>
  <c r="I22"/>
  <c r="E22"/>
  <c r="Y20"/>
  <c r="U20"/>
  <c r="Q20"/>
  <c r="M20"/>
  <c r="I20"/>
  <c r="E20"/>
  <c r="Y19"/>
  <c r="U19"/>
  <c r="Q19"/>
  <c r="M19"/>
  <c r="I19"/>
  <c r="E19"/>
  <c r="Y18"/>
  <c r="U18"/>
  <c r="Q18"/>
  <c r="M18"/>
  <c r="I18"/>
  <c r="E18"/>
  <c r="Y17"/>
  <c r="U17"/>
  <c r="Q17"/>
  <c r="M17"/>
  <c r="I17"/>
  <c r="E17"/>
  <c r="Y16"/>
  <c r="U16"/>
  <c r="Q16"/>
  <c r="M16"/>
  <c r="I16"/>
  <c r="E16"/>
  <c r="Y14"/>
  <c r="U14"/>
  <c r="Q14"/>
  <c r="M14"/>
  <c r="I14"/>
  <c r="E14"/>
  <c r="Y13"/>
  <c r="U13"/>
  <c r="Q13"/>
  <c r="M13"/>
  <c r="I13"/>
  <c r="E13"/>
  <c r="Y12"/>
  <c r="U12"/>
  <c r="Q12"/>
  <c r="M12"/>
  <c r="I12"/>
  <c r="E12"/>
  <c r="Y10"/>
  <c r="U10"/>
  <c r="Q10"/>
  <c r="M10"/>
  <c r="I10"/>
  <c r="E10"/>
  <c r="Y9"/>
  <c r="U9"/>
  <c r="Q9"/>
  <c r="M9"/>
  <c r="I9"/>
  <c r="E9"/>
  <c r="Y8"/>
  <c r="U8"/>
  <c r="Q8"/>
  <c r="M8"/>
  <c r="I8"/>
  <c r="E8"/>
  <c r="Y7"/>
  <c r="U7"/>
  <c r="U42" s="1"/>
  <c r="Q7"/>
  <c r="M7"/>
  <c r="I7"/>
  <c r="E7"/>
  <c r="E40" s="1"/>
  <c r="Y6"/>
  <c r="U6"/>
  <c r="Q6"/>
  <c r="M6"/>
  <c r="E6"/>
  <c r="E42" s="1"/>
  <c r="S40"/>
  <c r="T5"/>
  <c r="L5"/>
  <c r="D5"/>
  <c r="H27"/>
  <c r="X26"/>
  <c r="P26"/>
  <c r="H26"/>
  <c r="X24"/>
  <c r="P24"/>
  <c r="H24"/>
  <c r="X23"/>
  <c r="P23"/>
  <c r="H23"/>
  <c r="X22"/>
  <c r="P22"/>
  <c r="H22"/>
  <c r="X20"/>
  <c r="P20"/>
  <c r="H20"/>
  <c r="X19"/>
  <c r="P19"/>
  <c r="H19"/>
  <c r="X18"/>
  <c r="P18"/>
  <c r="H18"/>
  <c r="X17"/>
  <c r="P17"/>
  <c r="H17"/>
  <c r="X16"/>
  <c r="P16"/>
  <c r="H16"/>
  <c r="X14"/>
  <c r="P14"/>
  <c r="H14"/>
  <c r="X13"/>
  <c r="P13"/>
  <c r="H13"/>
  <c r="X12"/>
  <c r="P12"/>
  <c r="H12"/>
  <c r="X10"/>
  <c r="P10"/>
  <c r="H10"/>
  <c r="X9"/>
  <c r="P9"/>
  <c r="D9"/>
  <c r="T8"/>
  <c r="L8"/>
  <c r="D8"/>
  <c r="T7"/>
  <c r="L7"/>
  <c r="D7"/>
  <c r="T6"/>
  <c r="L6"/>
  <c r="D6"/>
  <c r="H36"/>
  <c r="D36"/>
  <c r="X35"/>
  <c r="T35"/>
  <c r="P35"/>
  <c r="L35"/>
  <c r="H35"/>
  <c r="K40"/>
  <c r="X40" i="5"/>
  <c r="T40"/>
  <c r="L40"/>
  <c r="H40"/>
  <c r="Y40"/>
  <c r="U40"/>
  <c r="Q40"/>
  <c r="M40"/>
  <c r="I40"/>
  <c r="E40"/>
  <c r="Z40"/>
  <c r="V42"/>
  <c r="R40"/>
  <c r="N42"/>
  <c r="J40"/>
  <c r="W42"/>
  <c r="S40"/>
  <c r="K40"/>
  <c r="G42"/>
  <c r="Z42"/>
  <c r="J42"/>
  <c r="F42"/>
  <c r="N40"/>
  <c r="F40"/>
  <c r="W40"/>
  <c r="O40"/>
  <c r="G40"/>
  <c r="X42"/>
  <c r="T42"/>
  <c r="P42"/>
  <c r="L42"/>
  <c r="S42"/>
  <c r="K42"/>
  <c r="Y42"/>
  <c r="U42"/>
  <c r="Q42"/>
  <c r="M42"/>
  <c r="I42"/>
  <c r="E42"/>
  <c r="F42" i="6"/>
  <c r="J42"/>
  <c r="R42"/>
  <c r="Z42"/>
  <c r="J40"/>
  <c r="R40"/>
  <c r="Z40"/>
  <c r="I40"/>
  <c r="Q40"/>
  <c r="D42"/>
  <c r="T42"/>
  <c r="V42"/>
  <c r="G42"/>
  <c r="K42"/>
  <c r="S42"/>
  <c r="W42"/>
  <c r="C5" i="12" l="1"/>
  <c r="C8" i="13"/>
  <c r="AA8" s="1"/>
  <c r="C7"/>
  <c r="AA7" s="1"/>
  <c r="C6"/>
  <c r="AA6" s="1"/>
  <c r="C5"/>
  <c r="AA5" s="1"/>
  <c r="C4"/>
  <c r="C4" i="12"/>
  <c r="C6"/>
  <c r="C7"/>
  <c r="C8"/>
  <c r="C36" i="7"/>
  <c r="AA36" s="1"/>
  <c r="C28"/>
  <c r="AA28" s="1"/>
  <c r="C27"/>
  <c r="AA27" s="1"/>
  <c r="C23"/>
  <c r="AA23" s="1"/>
  <c r="C18"/>
  <c r="AA18" s="1"/>
  <c r="C17"/>
  <c r="AA17" s="1"/>
  <c r="C12"/>
  <c r="AA12" s="1"/>
  <c r="C10"/>
  <c r="AA10" s="1"/>
  <c r="C35" i="6"/>
  <c r="C32"/>
  <c r="C36"/>
  <c r="C35" i="7"/>
  <c r="AA35" s="1"/>
  <c r="C33"/>
  <c r="AA33" s="1"/>
  <c r="C32"/>
  <c r="AA32" s="1"/>
  <c r="C31"/>
  <c r="AA31" s="1"/>
  <c r="C26"/>
  <c r="AA26" s="1"/>
  <c r="C22"/>
  <c r="AA22" s="1"/>
  <c r="C20"/>
  <c r="AA20" s="1"/>
  <c r="C16"/>
  <c r="AA16" s="1"/>
  <c r="C13"/>
  <c r="AA13" s="1"/>
  <c r="C8"/>
  <c r="AA8" s="1"/>
  <c r="C7"/>
  <c r="AA7" s="1"/>
  <c r="C6"/>
  <c r="AA6" s="1"/>
  <c r="C28" i="6"/>
  <c r="C33"/>
  <c r="C31"/>
  <c r="C14" i="7"/>
  <c r="AA14" s="1"/>
  <c r="C14" i="6"/>
  <c r="C16"/>
  <c r="C34"/>
  <c r="C22"/>
  <c r="C18"/>
  <c r="C19" i="7"/>
  <c r="AA19" s="1"/>
  <c r="C24" i="6"/>
  <c r="C27" i="8"/>
  <c r="AA27" s="1"/>
  <c r="C7"/>
  <c r="C13"/>
  <c r="AA13" s="1"/>
  <c r="C19"/>
  <c r="AA19" s="1"/>
  <c r="C35"/>
  <c r="AA35" s="1"/>
  <c r="C16"/>
  <c r="AA16" s="1"/>
  <c r="C8"/>
  <c r="AA8" s="1"/>
  <c r="C34" i="7"/>
  <c r="AA34" s="1"/>
  <c r="C10" i="6"/>
  <c r="C29"/>
  <c r="C17"/>
  <c r="C13"/>
  <c r="C24" i="7"/>
  <c r="AA24" s="1"/>
  <c r="C9" i="6"/>
  <c r="C32" i="8"/>
  <c r="AA32" s="1"/>
  <c r="C12"/>
  <c r="AA12" s="1"/>
  <c r="C23"/>
  <c r="AA23" s="1"/>
  <c r="C24"/>
  <c r="AA24" s="1"/>
  <c r="C5"/>
  <c r="C20"/>
  <c r="AA20" s="1"/>
  <c r="C18"/>
  <c r="AA18" s="1"/>
  <c r="C36"/>
  <c r="AA36" s="1"/>
  <c r="C17"/>
  <c r="AA17" s="1"/>
  <c r="C28"/>
  <c r="AA28" s="1"/>
  <c r="C29"/>
  <c r="AA29" s="1"/>
  <c r="C9"/>
  <c r="AA9" s="1"/>
  <c r="C26"/>
  <c r="AA26" s="1"/>
  <c r="C6"/>
  <c r="AA6" s="1"/>
  <c r="C9" i="7"/>
  <c r="AA9" s="1"/>
  <c r="C19" i="6"/>
  <c r="C20"/>
  <c r="C5"/>
  <c r="C27"/>
  <c r="C23"/>
  <c r="C12"/>
  <c r="C22" i="8"/>
  <c r="AA22" s="1"/>
  <c r="C33"/>
  <c r="AA33" s="1"/>
  <c r="C34"/>
  <c r="AA34" s="1"/>
  <c r="C14"/>
  <c r="AA14" s="1"/>
  <c r="C31"/>
  <c r="AA31" s="1"/>
  <c r="X42" i="6"/>
  <c r="I42"/>
  <c r="L42"/>
  <c r="M42"/>
  <c r="U40"/>
  <c r="X40"/>
  <c r="T40"/>
  <c r="H40"/>
  <c r="Y42"/>
  <c r="Q42"/>
  <c r="P40"/>
  <c r="O13"/>
  <c r="O23"/>
  <c r="O28"/>
  <c r="O33"/>
  <c r="O12"/>
  <c r="O22"/>
  <c r="O16"/>
  <c r="O29"/>
  <c r="O24"/>
  <c r="O9"/>
  <c r="O40" s="1"/>
  <c r="O20"/>
  <c r="O27"/>
  <c r="O32"/>
  <c r="O10"/>
  <c r="O19"/>
  <c r="O6"/>
  <c r="O18"/>
  <c r="O36"/>
  <c r="O31"/>
  <c r="O8"/>
  <c r="O17"/>
  <c r="O35"/>
  <c r="O34"/>
  <c r="O26"/>
  <c r="O7"/>
  <c r="O14"/>
  <c r="O5"/>
  <c r="C10" i="13" l="1"/>
  <c r="AA4"/>
  <c r="C12"/>
  <c r="C13"/>
  <c r="C11"/>
  <c r="C11" i="12"/>
  <c r="C12" s="1"/>
  <c r="C14"/>
  <c r="C13"/>
  <c r="C15"/>
  <c r="AC19" i="7"/>
  <c r="C39" i="8"/>
  <c r="AA7"/>
  <c r="C40"/>
  <c r="AA5"/>
  <c r="C37"/>
  <c r="C38"/>
  <c r="C38" i="7"/>
  <c r="C39"/>
  <c r="C42" i="6"/>
  <c r="C40"/>
  <c r="C38"/>
  <c r="C39" s="1"/>
  <c r="C41"/>
  <c r="AC32" i="7"/>
  <c r="C40"/>
  <c r="AC14"/>
  <c r="O42" i="6"/>
  <c r="AA11" i="13" l="1"/>
  <c r="AA13"/>
  <c r="AA12"/>
  <c r="AA10"/>
  <c r="AC9" i="7"/>
  <c r="AC27"/>
  <c r="AC18"/>
  <c r="AC10"/>
  <c r="AC12"/>
  <c r="AC17"/>
  <c r="AC8"/>
  <c r="AC35"/>
  <c r="AC24"/>
  <c r="AC36"/>
  <c r="AC6"/>
  <c r="AC29"/>
  <c r="AC16"/>
  <c r="AC28"/>
  <c r="AC7"/>
  <c r="AC22"/>
  <c r="AC23"/>
  <c r="AC13"/>
  <c r="AA39" i="8"/>
  <c r="AA38"/>
  <c r="AA40"/>
  <c r="AC7" s="1"/>
  <c r="AA37"/>
  <c r="AC31" i="7"/>
  <c r="AC20"/>
  <c r="AC33"/>
  <c r="AC26"/>
  <c r="AC34"/>
  <c r="AC5" i="8" l="1"/>
  <c r="AC16"/>
  <c r="AC35"/>
  <c r="AC14"/>
  <c r="AC34"/>
  <c r="AC28"/>
  <c r="AC22"/>
  <c r="AC26"/>
  <c r="AC6"/>
  <c r="AC18"/>
  <c r="AC12"/>
  <c r="AC32"/>
  <c r="AC20"/>
  <c r="AC8"/>
  <c r="AC13"/>
  <c r="AC33"/>
  <c r="AC10"/>
  <c r="AC31"/>
  <c r="AC9"/>
  <c r="AC29"/>
  <c r="AC23"/>
  <c r="AC17"/>
  <c r="AC36"/>
  <c r="AC24"/>
  <c r="AC19"/>
  <c r="AC27"/>
</calcChain>
</file>

<file path=xl/sharedStrings.xml><?xml version="1.0" encoding="utf-8"?>
<sst xmlns="http://schemas.openxmlformats.org/spreadsheetml/2006/main" count="1029" uniqueCount="135">
  <si>
    <t>No</t>
  </si>
  <si>
    <t>Kab/kota</t>
  </si>
  <si>
    <t>Kab. Cirebon</t>
  </si>
  <si>
    <t>Kota Cirebon</t>
  </si>
  <si>
    <t>Indramayu</t>
  </si>
  <si>
    <t>Majalengka</t>
  </si>
  <si>
    <t>Kuningan</t>
  </si>
  <si>
    <t>Sumedang</t>
  </si>
  <si>
    <t>Kota Sukabumi</t>
  </si>
  <si>
    <t>Sukabumi</t>
  </si>
  <si>
    <t>Cianjur</t>
  </si>
  <si>
    <t>Kab. Bogor</t>
  </si>
  <si>
    <t>Kota Bogor</t>
  </si>
  <si>
    <t>Kota Depok</t>
  </si>
  <si>
    <t>Kota Bekasi</t>
  </si>
  <si>
    <t>Kab. Bekasi</t>
  </si>
  <si>
    <t>Purwakarta</t>
  </si>
  <si>
    <t>Karawang</t>
  </si>
  <si>
    <t>Subang</t>
  </si>
  <si>
    <t>Kota Bandung</t>
  </si>
  <si>
    <t>Bandung</t>
  </si>
  <si>
    <t>Bandung Barat</t>
  </si>
  <si>
    <t>Kota Cimahi</t>
  </si>
  <si>
    <t>Kota Tasikmalaya</t>
  </si>
  <si>
    <t>Tasikmalaya</t>
  </si>
  <si>
    <t>GARUT</t>
  </si>
  <si>
    <t>Kota Banjar</t>
  </si>
  <si>
    <t>Ciamis</t>
  </si>
  <si>
    <t>Pangandaran</t>
  </si>
  <si>
    <t>% lahan sawah 2018</t>
  </si>
  <si>
    <t>% lahan terbangun 2018</t>
  </si>
  <si>
    <t>% hutan 2018</t>
  </si>
  <si>
    <t>IPW2018</t>
  </si>
  <si>
    <t>Rata2 LPE 2014-2018</t>
  </si>
  <si>
    <t>Rata2 kepadatan 2014-2019</t>
  </si>
  <si>
    <t>Rata2 pertumb pendduk 2014-2020</t>
  </si>
  <si>
    <t>Rata2 PDRB per kapita 2014-2018</t>
  </si>
  <si>
    <t>jumlah SD/sederajatnegeri dan swasta</t>
  </si>
  <si>
    <t>jumlah akademi/PT sederajatnegeri dan swasta</t>
  </si>
  <si>
    <t>jumlah SMU/sederajat negeri dan swasta</t>
  </si>
  <si>
    <t>jumlah SMP/sederajat negeri dan swasta</t>
  </si>
  <si>
    <t>jumlah SMK/sederajat negeri dan swasta</t>
  </si>
  <si>
    <t>jumlah rumah sakit</t>
  </si>
  <si>
    <t>jumlah puskesmas</t>
  </si>
  <si>
    <t>jumlah apotek</t>
  </si>
  <si>
    <t>jumlah posyandu</t>
  </si>
  <si>
    <t>jumlah masjid</t>
  </si>
  <si>
    <t>jumlah surau/langgar</t>
  </si>
  <si>
    <t>jumlah gereja katolik</t>
  </si>
  <si>
    <t>jumlah gereja kristen</t>
  </si>
  <si>
    <t>jumlah wihara</t>
  </si>
  <si>
    <t>jumlah pura</t>
  </si>
  <si>
    <t>jarak dari ibukota kabupaten/kota ke ibukota provinsi (Km)</t>
  </si>
  <si>
    <t>jumlah restoran/rumah makan</t>
  </si>
  <si>
    <t>jumlah poliklinik</t>
  </si>
  <si>
    <t>jumlah minimar ket</t>
  </si>
  <si>
    <t>jumlah pasar permanen&amp;semi permanen</t>
  </si>
  <si>
    <t>jumlah bank pemerintah&amp;swasta</t>
  </si>
  <si>
    <t>jumlah IMK</t>
  </si>
  <si>
    <t>jumlah koperasi</t>
  </si>
  <si>
    <t>jumlah hotel dan penginapan</t>
  </si>
  <si>
    <t>Jumlah Wilayah (n)</t>
  </si>
  <si>
    <t>Jumlah Wilayah yg pny fasilitas (f)</t>
  </si>
  <si>
    <t>Minimum</t>
  </si>
  <si>
    <t>Maksimum</t>
  </si>
  <si>
    <t>standar deviasi</t>
  </si>
  <si>
    <t>bobot (n/f)</t>
  </si>
  <si>
    <t>Jumlah Jenis Fasilitas</t>
  </si>
  <si>
    <t>Hirarki</t>
  </si>
  <si>
    <t>Indeks Perkembangan Wilayah     (IPW)</t>
  </si>
  <si>
    <t>Jumlah Total Fasilitas</t>
  </si>
  <si>
    <t>Jumlah Wilayah Yang Punya fasilitas</t>
  </si>
  <si>
    <t>Rataan</t>
  </si>
  <si>
    <t>Jumlah total fasilitas</t>
  </si>
  <si>
    <t>Rata2</t>
  </si>
  <si>
    <t>x bar</t>
  </si>
  <si>
    <t>s</t>
  </si>
  <si>
    <t>Ciayumajakuning</t>
  </si>
  <si>
    <t>Sukabumi dsk</t>
  </si>
  <si>
    <t>Bodebekpunjur</t>
  </si>
  <si>
    <t>Purwasuka</t>
  </si>
  <si>
    <t>KK Cekungan Bdg</t>
  </si>
  <si>
    <t>Priatim-Pngdrn</t>
  </si>
  <si>
    <t>WP</t>
  </si>
  <si>
    <t>Priatim-Pngndrn</t>
  </si>
  <si>
    <t>Rata2 jarak dari ibukota kabupaten/kota ke ibukota provinsi (Km)</t>
  </si>
  <si>
    <t>Rata2 jarak dari ibukota kabupaten/  kota ke ibukota provinsi (Km)</t>
  </si>
  <si>
    <t>Hirarki 3</t>
  </si>
  <si>
    <t>Hirarki 2</t>
  </si>
  <si>
    <t>Hirarki 1</t>
  </si>
  <si>
    <t>naik</t>
  </si>
  <si>
    <t>turun</t>
  </si>
  <si>
    <t>tetap</t>
  </si>
  <si>
    <t>rendah</t>
  </si>
  <si>
    <t>tinggi</t>
  </si>
  <si>
    <t>sedang</t>
  </si>
  <si>
    <t>MAJU</t>
  </si>
  <si>
    <t>Rata2 kepadatan 2014-2018</t>
  </si>
  <si>
    <t>Rata2 pertumb pendduk 2014-2018</t>
  </si>
  <si>
    <t>Hirarki2</t>
  </si>
  <si>
    <t>Hirarki3</t>
  </si>
  <si>
    <t>Hirarki1</t>
  </si>
  <si>
    <t>TINGKAT PERKEMBANGAN WILAYAH JABAR</t>
  </si>
  <si>
    <t>pergeseran hirarki</t>
  </si>
  <si>
    <t>IPW</t>
  </si>
  <si>
    <t>Kabupaten/kota</t>
  </si>
  <si>
    <t>Bodebekpjr</t>
  </si>
  <si>
    <t>Ciayumajakng</t>
  </si>
  <si>
    <t>KK Cek Bdg</t>
  </si>
  <si>
    <t>St dev</t>
  </si>
  <si>
    <t>Hirarki Wilayah</t>
  </si>
  <si>
    <t>Hirarki I</t>
  </si>
  <si>
    <t>Hirarki II</t>
  </si>
  <si>
    <t>Hirarki III</t>
  </si>
  <si>
    <t>Provinsi    Jawa Barat</t>
  </si>
  <si>
    <t>16</t>
  </si>
  <si>
    <t>Banyaknya kabupaten/kota dan                 persentase per tahun</t>
  </si>
  <si>
    <t>Pergeseran perkembangan wilayah</t>
  </si>
  <si>
    <t>Kategori</t>
  </si>
  <si>
    <t>Baik-Baik</t>
  </si>
  <si>
    <t>Sedang-Baik</t>
  </si>
  <si>
    <t>Rendah-Baik</t>
  </si>
  <si>
    <t>Baik-Sedang</t>
  </si>
  <si>
    <t>Sedang-Sedang</t>
  </si>
  <si>
    <t>Rendah-Sedang</t>
  </si>
  <si>
    <t>Baik-Rendah</t>
  </si>
  <si>
    <t>Sedang-Rendah</t>
  </si>
  <si>
    <t>Rendah-Rendah</t>
  </si>
  <si>
    <t>Priatim-Pngnadrn</t>
  </si>
  <si>
    <t>Jml kabupaten/kota</t>
  </si>
  <si>
    <t>Persentase (%)</t>
  </si>
  <si>
    <t>Jumlah</t>
  </si>
  <si>
    <t>Indeks Pendidikn</t>
  </si>
  <si>
    <t>Indeks kesehatan</t>
  </si>
  <si>
    <t>indeks ekonomi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</si>
</sst>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1" xfId="1" applyFont="1" applyBorder="1"/>
    <xf numFmtId="0" fontId="2" fillId="2" borderId="1" xfId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2" borderId="1" xfId="0" applyFill="1" applyBorder="1"/>
    <xf numFmtId="0" fontId="0" fillId="3" borderId="1" xfId="0" applyFont="1" applyFill="1" applyBorder="1" applyAlignment="1">
      <alignment vertical="center" wrapText="1"/>
    </xf>
    <xf numFmtId="0" fontId="3" fillId="4" borderId="0" xfId="0" applyNumberFormat="1" applyFont="1" applyFill="1"/>
    <xf numFmtId="0" fontId="3" fillId="0" borderId="0" xfId="0" applyNumberFormat="1" applyFont="1" applyFill="1"/>
    <xf numFmtId="0" fontId="0" fillId="0" borderId="1" xfId="0" applyFill="1" applyBorder="1"/>
    <xf numFmtId="0" fontId="3" fillId="0" borderId="3" xfId="0" applyNumberFormat="1" applyFont="1" applyFill="1" applyBorder="1" applyAlignment="1"/>
    <xf numFmtId="0" fontId="3" fillId="2" borderId="3" xfId="0" applyNumberFormat="1" applyFont="1" applyFill="1" applyBorder="1" applyAlignment="1"/>
    <xf numFmtId="0" fontId="3" fillId="0" borderId="0" xfId="0" applyNumberFormat="1" applyFont="1"/>
    <xf numFmtId="0" fontId="3" fillId="2" borderId="0" xfId="0" applyNumberFormat="1" applyFont="1" applyFill="1"/>
    <xf numFmtId="0" fontId="3" fillId="5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vertical="center" wrapText="1"/>
    </xf>
    <xf numFmtId="0" fontId="2" fillId="0" borderId="4" xfId="1" applyFont="1" applyFill="1" applyBorder="1"/>
    <xf numFmtId="4" fontId="0" fillId="0" borderId="0" xfId="0" applyNumberFormat="1"/>
    <xf numFmtId="0" fontId="2" fillId="7" borderId="1" xfId="1" applyFont="1" applyFill="1" applyBorder="1"/>
    <xf numFmtId="0" fontId="0" fillId="7" borderId="1" xfId="0" applyFill="1" applyBorder="1"/>
    <xf numFmtId="4" fontId="0" fillId="7" borderId="1" xfId="0" applyNumberFormat="1" applyFill="1" applyBorder="1"/>
    <xf numFmtId="3" fontId="0" fillId="0" borderId="1" xfId="0" applyNumberFormat="1" applyBorder="1"/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vertical="center" wrapText="1"/>
    </xf>
    <xf numFmtId="0" fontId="0" fillId="7" borderId="0" xfId="0" applyFill="1"/>
    <xf numFmtId="0" fontId="0" fillId="0" borderId="1" xfId="0" applyBorder="1" applyAlignment="1">
      <alignment vertical="center"/>
    </xf>
    <xf numFmtId="2" fontId="0" fillId="0" borderId="1" xfId="0" applyNumberFormat="1" applyBorder="1"/>
    <xf numFmtId="2" fontId="0" fillId="0" borderId="0" xfId="0" applyNumberFormat="1"/>
    <xf numFmtId="0" fontId="5" fillId="0" borderId="6" xfId="0" applyFont="1" applyBorder="1"/>
    <xf numFmtId="0" fontId="5" fillId="0" borderId="8" xfId="0" applyFont="1" applyBorder="1"/>
    <xf numFmtId="2" fontId="5" fillId="0" borderId="8" xfId="0" applyNumberFormat="1" applyFont="1" applyBorder="1"/>
    <xf numFmtId="0" fontId="5" fillId="0" borderId="8" xfId="0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2" fontId="5" fillId="0" borderId="6" xfId="0" applyNumberFormat="1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Fill="1" applyBorder="1"/>
    <xf numFmtId="1" fontId="5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1" fontId="5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" fontId="5" fillId="0" borderId="6" xfId="0" applyNumberFormat="1" applyFont="1" applyBorder="1" applyAlignment="1">
      <alignment horizontal="right" vertical="center"/>
    </xf>
    <xf numFmtId="1" fontId="5" fillId="0" borderId="6" xfId="0" quotePrefix="1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right" vertical="center"/>
    </xf>
    <xf numFmtId="2" fontId="6" fillId="0" borderId="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2" fontId="6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1" xfId="0" applyNumberFormat="1" applyFont="1" applyFill="1" applyBorder="1" applyAlignment="1">
      <alignment horizontal="left"/>
    </xf>
    <xf numFmtId="0" fontId="3" fillId="4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FFFF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Rangkuman!$L$52</c:f>
              <c:strCache>
                <c:ptCount val="1"/>
                <c:pt idx="0">
                  <c:v>Ciayumajakuning</c:v>
                </c:pt>
              </c:strCache>
            </c:strRef>
          </c:tx>
          <c:cat>
            <c:strRef>
              <c:f>Rangkuman!$M$50:$O$51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2018</c:v>
                </c:pt>
              </c:strCache>
            </c:strRef>
          </c:cat>
          <c:val>
            <c:numRef>
              <c:f>Rangkuman!$M$52:$O$52</c:f>
              <c:numCache>
                <c:formatCode>0.00</c:formatCode>
                <c:ptCount val="3"/>
                <c:pt idx="0">
                  <c:v>25.437088375560986</c:v>
                </c:pt>
                <c:pt idx="1">
                  <c:v>23.568571678333029</c:v>
                </c:pt>
                <c:pt idx="2">
                  <c:v>22.380688885388693</c:v>
                </c:pt>
              </c:numCache>
            </c:numRef>
          </c:val>
        </c:ser>
        <c:ser>
          <c:idx val="1"/>
          <c:order val="1"/>
          <c:tx>
            <c:strRef>
              <c:f>Rangkuman!$L$53</c:f>
              <c:strCache>
                <c:ptCount val="1"/>
                <c:pt idx="0">
                  <c:v>Sukabumi dsk</c:v>
                </c:pt>
              </c:strCache>
            </c:strRef>
          </c:tx>
          <c:cat>
            <c:strRef>
              <c:f>Rangkuman!$M$50:$O$51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2018</c:v>
                </c:pt>
              </c:strCache>
            </c:strRef>
          </c:cat>
          <c:val>
            <c:numRef>
              <c:f>Rangkuman!$M$53:$O$53</c:f>
              <c:numCache>
                <c:formatCode>0.00</c:formatCode>
                <c:ptCount val="3"/>
                <c:pt idx="0">
                  <c:v>10.931697252035923</c:v>
                </c:pt>
                <c:pt idx="1">
                  <c:v>10.956763236173446</c:v>
                </c:pt>
                <c:pt idx="2">
                  <c:v>11.130363713047032</c:v>
                </c:pt>
              </c:numCache>
            </c:numRef>
          </c:val>
        </c:ser>
        <c:ser>
          <c:idx val="2"/>
          <c:order val="2"/>
          <c:tx>
            <c:strRef>
              <c:f>Rangkuman!$L$54</c:f>
              <c:strCache>
                <c:ptCount val="1"/>
                <c:pt idx="0">
                  <c:v>Bodebekpunjur</c:v>
                </c:pt>
              </c:strCache>
            </c:strRef>
          </c:tx>
          <c:cat>
            <c:strRef>
              <c:f>Rangkuman!$M$50:$O$51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2018</c:v>
                </c:pt>
              </c:strCache>
            </c:strRef>
          </c:cat>
          <c:val>
            <c:numRef>
              <c:f>Rangkuman!$M$54:$O$54</c:f>
              <c:numCache>
                <c:formatCode>0.00</c:formatCode>
                <c:ptCount val="3"/>
                <c:pt idx="0">
                  <c:v>52.761482373461085</c:v>
                </c:pt>
                <c:pt idx="1">
                  <c:v>51.404303027815395</c:v>
                </c:pt>
                <c:pt idx="2">
                  <c:v>52.432475322276737</c:v>
                </c:pt>
              </c:numCache>
            </c:numRef>
          </c:val>
        </c:ser>
        <c:ser>
          <c:idx val="3"/>
          <c:order val="3"/>
          <c:tx>
            <c:strRef>
              <c:f>Rangkuman!$L$55</c:f>
              <c:strCache>
                <c:ptCount val="1"/>
                <c:pt idx="0">
                  <c:v>Purwasuka</c:v>
                </c:pt>
              </c:strCache>
            </c:strRef>
          </c:tx>
          <c:cat>
            <c:strRef>
              <c:f>Rangkuman!$M$50:$O$51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2018</c:v>
                </c:pt>
              </c:strCache>
            </c:strRef>
          </c:cat>
          <c:val>
            <c:numRef>
              <c:f>Rangkuman!$M$55:$O$55</c:f>
              <c:numCache>
                <c:formatCode>0.00</c:formatCode>
                <c:ptCount val="3"/>
                <c:pt idx="0">
                  <c:v>4.3838825282973648</c:v>
                </c:pt>
                <c:pt idx="1">
                  <c:v>2.6357211475240025</c:v>
                </c:pt>
                <c:pt idx="2">
                  <c:v>3.1540102391149794</c:v>
                </c:pt>
              </c:numCache>
            </c:numRef>
          </c:val>
        </c:ser>
        <c:ser>
          <c:idx val="4"/>
          <c:order val="4"/>
          <c:tx>
            <c:strRef>
              <c:f>Rangkuman!$L$56</c:f>
              <c:strCache>
                <c:ptCount val="1"/>
                <c:pt idx="0">
                  <c:v>KK Cekungan Bdg</c:v>
                </c:pt>
              </c:strCache>
            </c:strRef>
          </c:tx>
          <c:cat>
            <c:strRef>
              <c:f>Rangkuman!$M$50:$O$51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2018</c:v>
                </c:pt>
              </c:strCache>
            </c:strRef>
          </c:cat>
          <c:val>
            <c:numRef>
              <c:f>Rangkuman!$M$56:$O$56</c:f>
              <c:numCache>
                <c:formatCode>0.00</c:formatCode>
                <c:ptCount val="3"/>
                <c:pt idx="0">
                  <c:v>32.414305493224326</c:v>
                </c:pt>
                <c:pt idx="1">
                  <c:v>29.36055285322157</c:v>
                </c:pt>
                <c:pt idx="2">
                  <c:v>29.460119758915599</c:v>
                </c:pt>
              </c:numCache>
            </c:numRef>
          </c:val>
        </c:ser>
        <c:ser>
          <c:idx val="5"/>
          <c:order val="5"/>
          <c:tx>
            <c:strRef>
              <c:f>Rangkuman!$L$57</c:f>
              <c:strCache>
                <c:ptCount val="1"/>
                <c:pt idx="0">
                  <c:v>Priatim-Pngndrn</c:v>
                </c:pt>
              </c:strCache>
            </c:strRef>
          </c:tx>
          <c:cat>
            <c:strRef>
              <c:f>Rangkuman!$M$50:$O$51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2018</c:v>
                </c:pt>
              </c:strCache>
            </c:strRef>
          </c:cat>
          <c:val>
            <c:numRef>
              <c:f>Rangkuman!$M$57:$O$57</c:f>
              <c:numCache>
                <c:formatCode>0.00</c:formatCode>
                <c:ptCount val="3"/>
                <c:pt idx="0">
                  <c:v>25.828997630929042</c:v>
                </c:pt>
                <c:pt idx="1">
                  <c:v>26.429402432154081</c:v>
                </c:pt>
                <c:pt idx="2">
                  <c:v>27.842435375585026</c:v>
                </c:pt>
              </c:numCache>
            </c:numRef>
          </c:val>
        </c:ser>
        <c:marker val="1"/>
        <c:axId val="114202496"/>
        <c:axId val="114204032"/>
      </c:lineChart>
      <c:catAx>
        <c:axId val="114202496"/>
        <c:scaling>
          <c:orientation val="minMax"/>
        </c:scaling>
        <c:axPos val="b"/>
        <c:tickLblPos val="nextTo"/>
        <c:crossAx val="114204032"/>
        <c:crosses val="autoZero"/>
        <c:auto val="1"/>
        <c:lblAlgn val="ctr"/>
        <c:lblOffset val="100"/>
      </c:catAx>
      <c:valAx>
        <c:axId val="114204032"/>
        <c:scaling>
          <c:orientation val="minMax"/>
          <c:max val="60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IPW</a:t>
                </a:r>
              </a:p>
            </c:rich>
          </c:tx>
          <c:layout/>
        </c:title>
        <c:numFmt formatCode="0.00" sourceLinked="1"/>
        <c:tickLblPos val="nextTo"/>
        <c:crossAx val="114202496"/>
        <c:crosses val="autoZero"/>
        <c:crossBetween val="between"/>
        <c:majorUnit val="10"/>
      </c:valAx>
    </c:plotArea>
    <c:legend>
      <c:legendPos val="b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tx>
            <c:strRef>
              <c:f>'Tabel Skalogram'!$M$43</c:f>
              <c:strCache>
                <c:ptCount val="1"/>
                <c:pt idx="0">
                  <c:v>Bodebekpjr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'Tabel Skalogram'!$L$44:$L$52</c:f>
              <c:strCache>
                <c:ptCount val="9"/>
                <c:pt idx="0">
                  <c:v>Baik-Baik</c:v>
                </c:pt>
                <c:pt idx="1">
                  <c:v>Sedang-Baik</c:v>
                </c:pt>
                <c:pt idx="2">
                  <c:v>Rendah-Baik</c:v>
                </c:pt>
                <c:pt idx="3">
                  <c:v>Baik-Sedang</c:v>
                </c:pt>
                <c:pt idx="4">
                  <c:v>Sedang-Sedang</c:v>
                </c:pt>
                <c:pt idx="5">
                  <c:v>Rendah-Sedang</c:v>
                </c:pt>
                <c:pt idx="6">
                  <c:v>Baik-Rendah</c:v>
                </c:pt>
                <c:pt idx="7">
                  <c:v>Sedang-Rendah</c:v>
                </c:pt>
                <c:pt idx="8">
                  <c:v>Rendah-Rendah</c:v>
                </c:pt>
              </c:strCache>
            </c:strRef>
          </c:cat>
          <c:val>
            <c:numRef>
              <c:f>'Tabel Skalogram'!$M$44:$M$52</c:f>
              <c:numCache>
                <c:formatCode>0.00</c:formatCode>
                <c:ptCount val="9"/>
                <c:pt idx="0">
                  <c:v>50</c:v>
                </c:pt>
                <c:pt idx="1">
                  <c:v>100</c:v>
                </c:pt>
                <c:pt idx="4">
                  <c:v>16.666666666666664</c:v>
                </c:pt>
                <c:pt idx="7">
                  <c:v>100</c:v>
                </c:pt>
                <c:pt idx="8">
                  <c:v>6.666666666666667</c:v>
                </c:pt>
              </c:numCache>
            </c:numRef>
          </c:val>
        </c:ser>
        <c:ser>
          <c:idx val="1"/>
          <c:order val="1"/>
          <c:tx>
            <c:strRef>
              <c:f>'Tabel Skalogram'!$N$43</c:f>
              <c:strCache>
                <c:ptCount val="1"/>
                <c:pt idx="0">
                  <c:v>Purwasuka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'Tabel Skalogram'!$L$44:$L$52</c:f>
              <c:strCache>
                <c:ptCount val="9"/>
                <c:pt idx="0">
                  <c:v>Baik-Baik</c:v>
                </c:pt>
                <c:pt idx="1">
                  <c:v>Sedang-Baik</c:v>
                </c:pt>
                <c:pt idx="2">
                  <c:v>Rendah-Baik</c:v>
                </c:pt>
                <c:pt idx="3">
                  <c:v>Baik-Sedang</c:v>
                </c:pt>
                <c:pt idx="4">
                  <c:v>Sedang-Sedang</c:v>
                </c:pt>
                <c:pt idx="5">
                  <c:v>Rendah-Sedang</c:v>
                </c:pt>
                <c:pt idx="6">
                  <c:v>Baik-Rendah</c:v>
                </c:pt>
                <c:pt idx="7">
                  <c:v>Sedang-Rendah</c:v>
                </c:pt>
                <c:pt idx="8">
                  <c:v>Rendah-Rendah</c:v>
                </c:pt>
              </c:strCache>
            </c:strRef>
          </c:cat>
          <c:val>
            <c:numRef>
              <c:f>'Tabel Skalogram'!$N$44:$N$52</c:f>
              <c:numCache>
                <c:formatCode>0.00</c:formatCode>
                <c:ptCount val="9"/>
                <c:pt idx="4">
                  <c:v>16.666666666666664</c:v>
                </c:pt>
                <c:pt idx="8">
                  <c:v>13.333333333333334</c:v>
                </c:pt>
              </c:numCache>
            </c:numRef>
          </c:val>
        </c:ser>
        <c:ser>
          <c:idx val="2"/>
          <c:order val="2"/>
          <c:tx>
            <c:strRef>
              <c:f>'Tabel Skalogram'!$O$43</c:f>
              <c:strCache>
                <c:ptCount val="1"/>
                <c:pt idx="0">
                  <c:v>Ciayumajakng</c:v>
                </c:pt>
              </c:strCache>
            </c:strRef>
          </c:tx>
          <c:cat>
            <c:strRef>
              <c:f>'Tabel Skalogram'!$L$44:$L$52</c:f>
              <c:strCache>
                <c:ptCount val="9"/>
                <c:pt idx="0">
                  <c:v>Baik-Baik</c:v>
                </c:pt>
                <c:pt idx="1">
                  <c:v>Sedang-Baik</c:v>
                </c:pt>
                <c:pt idx="2">
                  <c:v>Rendah-Baik</c:v>
                </c:pt>
                <c:pt idx="3">
                  <c:v>Baik-Sedang</c:v>
                </c:pt>
                <c:pt idx="4">
                  <c:v>Sedang-Sedang</c:v>
                </c:pt>
                <c:pt idx="5">
                  <c:v>Rendah-Sedang</c:v>
                </c:pt>
                <c:pt idx="6">
                  <c:v>Baik-Rendah</c:v>
                </c:pt>
                <c:pt idx="7">
                  <c:v>Sedang-Rendah</c:v>
                </c:pt>
                <c:pt idx="8">
                  <c:v>Rendah-Rendah</c:v>
                </c:pt>
              </c:strCache>
            </c:strRef>
          </c:cat>
          <c:val>
            <c:numRef>
              <c:f>'Tabel Skalogram'!$O$44:$O$52</c:f>
              <c:numCache>
                <c:formatCode>0.00</c:formatCode>
                <c:ptCount val="9"/>
                <c:pt idx="5">
                  <c:v>100</c:v>
                </c:pt>
                <c:pt idx="8">
                  <c:v>33.333333333333329</c:v>
                </c:pt>
              </c:numCache>
            </c:numRef>
          </c:val>
        </c:ser>
        <c:ser>
          <c:idx val="3"/>
          <c:order val="3"/>
          <c:tx>
            <c:strRef>
              <c:f>'Tabel Skalogram'!$P$43</c:f>
              <c:strCache>
                <c:ptCount val="1"/>
                <c:pt idx="0">
                  <c:v>Priatim-Pngnadrn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'Tabel Skalogram'!$L$44:$L$52</c:f>
              <c:strCache>
                <c:ptCount val="9"/>
                <c:pt idx="0">
                  <c:v>Baik-Baik</c:v>
                </c:pt>
                <c:pt idx="1">
                  <c:v>Sedang-Baik</c:v>
                </c:pt>
                <c:pt idx="2">
                  <c:v>Rendah-Baik</c:v>
                </c:pt>
                <c:pt idx="3">
                  <c:v>Baik-Sedang</c:v>
                </c:pt>
                <c:pt idx="4">
                  <c:v>Sedang-Sedang</c:v>
                </c:pt>
                <c:pt idx="5">
                  <c:v>Rendah-Sedang</c:v>
                </c:pt>
                <c:pt idx="6">
                  <c:v>Baik-Rendah</c:v>
                </c:pt>
                <c:pt idx="7">
                  <c:v>Sedang-Rendah</c:v>
                </c:pt>
                <c:pt idx="8">
                  <c:v>Rendah-Rendah</c:v>
                </c:pt>
              </c:strCache>
            </c:strRef>
          </c:cat>
          <c:val>
            <c:numRef>
              <c:f>'Tabel Skalogram'!$P$44:$P$52</c:f>
              <c:numCache>
                <c:formatCode>0.00</c:formatCode>
                <c:ptCount val="9"/>
                <c:pt idx="4">
                  <c:v>33.333333333333329</c:v>
                </c:pt>
                <c:pt idx="8">
                  <c:v>26.666666666666668</c:v>
                </c:pt>
              </c:numCache>
            </c:numRef>
          </c:val>
        </c:ser>
        <c:ser>
          <c:idx val="4"/>
          <c:order val="4"/>
          <c:tx>
            <c:strRef>
              <c:f>'Tabel Skalogram'!$Q$43</c:f>
              <c:strCache>
                <c:ptCount val="1"/>
                <c:pt idx="0">
                  <c:v>KK Cek Bdg</c:v>
                </c:pt>
              </c:strCache>
            </c:strRef>
          </c:tx>
          <c:cat>
            <c:strRef>
              <c:f>'Tabel Skalogram'!$L$44:$L$52</c:f>
              <c:strCache>
                <c:ptCount val="9"/>
                <c:pt idx="0">
                  <c:v>Baik-Baik</c:v>
                </c:pt>
                <c:pt idx="1">
                  <c:v>Sedang-Baik</c:v>
                </c:pt>
                <c:pt idx="2">
                  <c:v>Rendah-Baik</c:v>
                </c:pt>
                <c:pt idx="3">
                  <c:v>Baik-Sedang</c:v>
                </c:pt>
                <c:pt idx="4">
                  <c:v>Sedang-Sedang</c:v>
                </c:pt>
                <c:pt idx="5">
                  <c:v>Rendah-Sedang</c:v>
                </c:pt>
                <c:pt idx="6">
                  <c:v>Baik-Rendah</c:v>
                </c:pt>
                <c:pt idx="7">
                  <c:v>Sedang-Rendah</c:v>
                </c:pt>
                <c:pt idx="8">
                  <c:v>Rendah-Rendah</c:v>
                </c:pt>
              </c:strCache>
            </c:strRef>
          </c:cat>
          <c:val>
            <c:numRef>
              <c:f>'Tabel Skalogram'!$Q$44:$Q$52</c:f>
              <c:numCache>
                <c:formatCode>0.00</c:formatCode>
                <c:ptCount val="9"/>
                <c:pt idx="0">
                  <c:v>50</c:v>
                </c:pt>
                <c:pt idx="3">
                  <c:v>100</c:v>
                </c:pt>
                <c:pt idx="8">
                  <c:v>13.333333333333334</c:v>
                </c:pt>
              </c:numCache>
            </c:numRef>
          </c:val>
        </c:ser>
        <c:ser>
          <c:idx val="5"/>
          <c:order val="5"/>
          <c:tx>
            <c:strRef>
              <c:f>'Tabel Skalogram'!$R$43</c:f>
              <c:strCache>
                <c:ptCount val="1"/>
                <c:pt idx="0">
                  <c:v>Sukabumi dsk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'Tabel Skalogram'!$L$44:$L$52</c:f>
              <c:strCache>
                <c:ptCount val="9"/>
                <c:pt idx="0">
                  <c:v>Baik-Baik</c:v>
                </c:pt>
                <c:pt idx="1">
                  <c:v>Sedang-Baik</c:v>
                </c:pt>
                <c:pt idx="2">
                  <c:v>Rendah-Baik</c:v>
                </c:pt>
                <c:pt idx="3">
                  <c:v>Baik-Sedang</c:v>
                </c:pt>
                <c:pt idx="4">
                  <c:v>Sedang-Sedang</c:v>
                </c:pt>
                <c:pt idx="5">
                  <c:v>Rendah-Sedang</c:v>
                </c:pt>
                <c:pt idx="6">
                  <c:v>Baik-Rendah</c:v>
                </c:pt>
                <c:pt idx="7">
                  <c:v>Sedang-Rendah</c:v>
                </c:pt>
                <c:pt idx="8">
                  <c:v>Rendah-Rendah</c:v>
                </c:pt>
              </c:strCache>
            </c:strRef>
          </c:cat>
          <c:val>
            <c:numRef>
              <c:f>'Tabel Skalogram'!$R$44:$R$52</c:f>
              <c:numCache>
                <c:formatCode>0.00</c:formatCode>
                <c:ptCount val="9"/>
                <c:pt idx="4">
                  <c:v>33.333333333333329</c:v>
                </c:pt>
                <c:pt idx="8">
                  <c:v>6.666666666666667</c:v>
                </c:pt>
              </c:numCache>
            </c:numRef>
          </c:val>
        </c:ser>
        <c:shape val="cylinder"/>
        <c:axId val="114323840"/>
        <c:axId val="114325376"/>
        <c:axId val="0"/>
      </c:bar3DChart>
      <c:catAx>
        <c:axId val="114323840"/>
        <c:scaling>
          <c:orientation val="minMax"/>
        </c:scaling>
        <c:axPos val="b"/>
        <c:tickLblPos val="nextTo"/>
        <c:crossAx val="114325376"/>
        <c:crosses val="autoZero"/>
        <c:auto val="1"/>
        <c:lblAlgn val="ctr"/>
        <c:lblOffset val="100"/>
      </c:catAx>
      <c:valAx>
        <c:axId val="114325376"/>
        <c:scaling>
          <c:orientation val="minMax"/>
        </c:scaling>
        <c:axPos val="l"/>
        <c:majorGridlines/>
        <c:numFmt formatCode="0%" sourceLinked="1"/>
        <c:tickLblPos val="nextTo"/>
        <c:crossAx val="1143238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57</xdr:row>
      <xdr:rowOff>47625</xdr:rowOff>
    </xdr:from>
    <xdr:to>
      <xdr:col>9</xdr:col>
      <xdr:colOff>819150</xdr:colOff>
      <xdr:row>67</xdr:row>
      <xdr:rowOff>180975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7833" t="12244" r="53075" b="60657"/>
        <a:stretch>
          <a:fillRect/>
        </a:stretch>
      </xdr:blipFill>
      <xdr:spPr bwMode="auto">
        <a:xfrm>
          <a:off x="4724400" y="11287125"/>
          <a:ext cx="5086350" cy="2038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180975</xdr:colOff>
      <xdr:row>2</xdr:row>
      <xdr:rowOff>76200</xdr:rowOff>
    </xdr:from>
    <xdr:to>
      <xdr:col>28</xdr:col>
      <xdr:colOff>361950</xdr:colOff>
      <xdr:row>8</xdr:row>
      <xdr:rowOff>76200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4421" t="23438" r="46706" b="50521"/>
        <a:stretch>
          <a:fillRect/>
        </a:stretch>
      </xdr:blipFill>
      <xdr:spPr bwMode="auto">
        <a:xfrm>
          <a:off x="13134975" y="457200"/>
          <a:ext cx="5057775" cy="1905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542925</xdr:colOff>
      <xdr:row>35</xdr:row>
      <xdr:rowOff>47625</xdr:rowOff>
    </xdr:from>
    <xdr:to>
      <xdr:col>17</xdr:col>
      <xdr:colOff>523875</xdr:colOff>
      <xdr:row>46</xdr:row>
      <xdr:rowOff>57150</xdr:rowOff>
    </xdr:to>
    <xdr:pic>
      <xdr:nvPicPr>
        <xdr:cNvPr id="3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8302" t="21875" r="49048" b="49349"/>
        <a:stretch>
          <a:fillRect/>
        </a:stretch>
      </xdr:blipFill>
      <xdr:spPr bwMode="auto">
        <a:xfrm>
          <a:off x="7400925" y="8239125"/>
          <a:ext cx="4248150" cy="2105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276225</xdr:colOff>
      <xdr:row>42</xdr:row>
      <xdr:rowOff>76200</xdr:rowOff>
    </xdr:from>
    <xdr:to>
      <xdr:col>8</xdr:col>
      <xdr:colOff>619125</xdr:colOff>
      <xdr:row>53</xdr:row>
      <xdr:rowOff>123825</xdr:rowOff>
    </xdr:to>
    <xdr:pic>
      <xdr:nvPicPr>
        <xdr:cNvPr id="3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8668" t="21745" r="48902" b="48958"/>
        <a:stretch>
          <a:fillRect/>
        </a:stretch>
      </xdr:blipFill>
      <xdr:spPr bwMode="auto">
        <a:xfrm>
          <a:off x="2000250" y="9601200"/>
          <a:ext cx="4219575" cy="2143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19050</xdr:colOff>
      <xdr:row>47</xdr:row>
      <xdr:rowOff>133350</xdr:rowOff>
    </xdr:from>
    <xdr:to>
      <xdr:col>17</xdr:col>
      <xdr:colOff>571500</xdr:colOff>
      <xdr:row>58</xdr:row>
      <xdr:rowOff>104775</xdr:rowOff>
    </xdr:to>
    <xdr:pic>
      <xdr:nvPicPr>
        <xdr:cNvPr id="30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18302" t="22786" r="49341" b="48959"/>
        <a:stretch>
          <a:fillRect/>
        </a:stretch>
      </xdr:blipFill>
      <xdr:spPr bwMode="auto">
        <a:xfrm>
          <a:off x="7486650" y="10610850"/>
          <a:ext cx="4210050" cy="2066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14</xdr:row>
      <xdr:rowOff>28575</xdr:rowOff>
    </xdr:from>
    <xdr:to>
      <xdr:col>18</xdr:col>
      <xdr:colOff>409575</xdr:colOff>
      <xdr:row>28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91109</xdr:colOff>
      <xdr:row>54</xdr:row>
      <xdr:rowOff>41415</xdr:rowOff>
    </xdr:from>
    <xdr:to>
      <xdr:col>13</xdr:col>
      <xdr:colOff>496957</xdr:colOff>
      <xdr:row>68</xdr:row>
      <xdr:rowOff>115958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7"/>
  <sheetViews>
    <sheetView topLeftCell="A37" workbookViewId="0">
      <selection activeCell="K37" sqref="K37"/>
    </sheetView>
  </sheetViews>
  <sheetFormatPr defaultRowHeight="15"/>
  <cols>
    <col min="1" max="1" width="6" style="7" customWidth="1"/>
    <col min="2" max="2" width="19.7109375" customWidth="1"/>
    <col min="3" max="3" width="18.28515625" customWidth="1"/>
    <col min="4" max="4" width="21.5703125" customWidth="1"/>
    <col min="5" max="5" width="14.28515625" customWidth="1"/>
    <col min="7" max="7" width="15.140625" customWidth="1"/>
    <col min="8" max="8" width="14.85546875" customWidth="1"/>
    <col min="9" max="9" width="15.85546875" customWidth="1"/>
    <col min="10" max="10" width="14.85546875" customWidth="1"/>
    <col min="11" max="11" width="4.140625" customWidth="1"/>
    <col min="12" max="12" width="5.5703125" customWidth="1"/>
  </cols>
  <sheetData>
    <row r="4" spans="1:13" ht="45">
      <c r="A4" s="5" t="s">
        <v>0</v>
      </c>
      <c r="B4" s="5" t="s">
        <v>1</v>
      </c>
      <c r="C4" s="5" t="s">
        <v>29</v>
      </c>
      <c r="D4" s="5" t="s">
        <v>30</v>
      </c>
      <c r="E4" s="5" t="s">
        <v>31</v>
      </c>
      <c r="F4" s="6" t="s">
        <v>33</v>
      </c>
      <c r="G4" s="6" t="s">
        <v>34</v>
      </c>
      <c r="H4" s="6" t="s">
        <v>35</v>
      </c>
      <c r="I4" s="6" t="s">
        <v>36</v>
      </c>
      <c r="J4" s="5" t="s">
        <v>32</v>
      </c>
    </row>
    <row r="5" spans="1:13">
      <c r="A5" s="4">
        <v>1</v>
      </c>
      <c r="B5" s="1" t="s">
        <v>2</v>
      </c>
      <c r="C5" s="8">
        <v>54.858608568573366</v>
      </c>
      <c r="D5" s="8">
        <v>18.946297411063679</v>
      </c>
      <c r="E5" s="8">
        <v>5.1262974259456167</v>
      </c>
      <c r="F5" s="8">
        <v>5.1311035600080857</v>
      </c>
      <c r="G5" s="8">
        <v>2176.6050461138425</v>
      </c>
      <c r="H5" s="8">
        <v>0.78208142981471374</v>
      </c>
      <c r="I5" s="8">
        <v>13602.54298793463</v>
      </c>
      <c r="J5" s="3">
        <v>25.376212516715714</v>
      </c>
      <c r="M5">
        <f>STANDARDIZE(C5,C$32,C$33)</f>
        <v>1.5149080985566885</v>
      </c>
    </row>
    <row r="6" spans="1:13">
      <c r="A6" s="4">
        <v>2</v>
      </c>
      <c r="B6" s="1" t="s">
        <v>3</v>
      </c>
      <c r="C6" s="8">
        <v>8.6883870021791125</v>
      </c>
      <c r="D6" s="8">
        <v>69.896909301420223</v>
      </c>
      <c r="E6" s="8">
        <v>0</v>
      </c>
      <c r="F6" s="8">
        <v>5.9209007544086276</v>
      </c>
      <c r="G6" s="8">
        <v>8309.2398286937914</v>
      </c>
      <c r="H6" s="8">
        <v>0.94630042667794478</v>
      </c>
      <c r="I6" s="8">
        <v>45442.079290235277</v>
      </c>
      <c r="J6" s="3">
        <v>7.7236508536820647</v>
      </c>
      <c r="M6">
        <f t="shared" ref="M6:M31" si="0">STANDARDIZE(C6,C$32,C$33)</f>
        <v>-1.0326788259832067</v>
      </c>
    </row>
    <row r="7" spans="1:13">
      <c r="A7" s="4">
        <v>3</v>
      </c>
      <c r="B7" s="1" t="s">
        <v>4</v>
      </c>
      <c r="C7" s="8">
        <v>68.569693792652359</v>
      </c>
      <c r="D7" s="8">
        <v>12.097743963141619</v>
      </c>
      <c r="E7" s="8">
        <v>1.0536668414041197</v>
      </c>
      <c r="F7" s="8">
        <v>1.9702339416512327</v>
      </c>
      <c r="G7" s="8">
        <v>833.62210861179062</v>
      </c>
      <c r="H7" s="8">
        <v>0.54995878882781901</v>
      </c>
      <c r="I7" s="8">
        <v>33465.366372922341</v>
      </c>
      <c r="J7" s="3">
        <v>20.760311977879716</v>
      </c>
      <c r="M7">
        <f t="shared" si="0"/>
        <v>2.2714602712138001</v>
      </c>
    </row>
    <row r="8" spans="1:13">
      <c r="A8" s="4">
        <v>4</v>
      </c>
      <c r="B8" s="1" t="s">
        <v>5</v>
      </c>
      <c r="C8" s="8">
        <v>36.530336300702032</v>
      </c>
      <c r="D8" s="8">
        <v>10.708093882536659</v>
      </c>
      <c r="E8" s="8">
        <v>6.157631902837081</v>
      </c>
      <c r="F8" s="8">
        <v>5.8337248657631262</v>
      </c>
      <c r="G8" s="8">
        <v>986.42313824486814</v>
      </c>
      <c r="H8" s="8">
        <v>0.48723931739559329</v>
      </c>
      <c r="I8" s="8">
        <v>14918.494111414697</v>
      </c>
      <c r="J8" s="3">
        <v>15.253848017326783</v>
      </c>
      <c r="M8">
        <f t="shared" si="0"/>
        <v>0.50358813527926849</v>
      </c>
    </row>
    <row r="9" spans="1:13">
      <c r="A9" s="4">
        <v>5</v>
      </c>
      <c r="B9" s="1" t="s">
        <v>6</v>
      </c>
      <c r="C9" s="8">
        <v>28.292506071394481</v>
      </c>
      <c r="D9" s="8">
        <v>10.436964892805976</v>
      </c>
      <c r="E9" s="8">
        <v>29.203896390226063</v>
      </c>
      <c r="F9" s="8">
        <v>6.3149998208689126</v>
      </c>
      <c r="G9" s="8">
        <v>956.10953032704219</v>
      </c>
      <c r="H9" s="8">
        <v>0.60087418878221521</v>
      </c>
      <c r="I9" s="8">
        <v>13219.065283675169</v>
      </c>
      <c r="J9" s="3">
        <v>14.234204641629043</v>
      </c>
      <c r="M9">
        <f t="shared" si="0"/>
        <v>4.9039990029759131E-2</v>
      </c>
    </row>
    <row r="10" spans="1:13">
      <c r="A10" s="4">
        <v>6</v>
      </c>
      <c r="B10" s="1" t="s">
        <v>7</v>
      </c>
      <c r="C10" s="8">
        <v>20.526992683556806</v>
      </c>
      <c r="D10" s="8">
        <v>7.7325309698329194</v>
      </c>
      <c r="E10" s="8">
        <v>26.209279195209735</v>
      </c>
      <c r="F10" s="8">
        <v>5.5425455197539701</v>
      </c>
      <c r="G10" s="8">
        <v>751.7768864476102</v>
      </c>
      <c r="H10" s="8">
        <v>0.4367154135145751</v>
      </c>
      <c r="I10" s="8">
        <v>17650.681924979355</v>
      </c>
      <c r="J10" s="3">
        <v>16.272143957191712</v>
      </c>
      <c r="M10">
        <f t="shared" si="0"/>
        <v>-0.37944659067130415</v>
      </c>
    </row>
    <row r="11" spans="1:13">
      <c r="A11" s="4">
        <v>7</v>
      </c>
      <c r="B11" s="1" t="s">
        <v>8</v>
      </c>
      <c r="C11" s="8">
        <v>44.622620232446977</v>
      </c>
      <c r="D11" s="8">
        <v>44.134510535017064</v>
      </c>
      <c r="E11" s="8">
        <v>0</v>
      </c>
      <c r="F11" s="8">
        <v>5.4291155523009973</v>
      </c>
      <c r="G11" s="8">
        <v>6649.8860103626939</v>
      </c>
      <c r="H11" s="8">
        <v>0.91075579016083008</v>
      </c>
      <c r="I11" s="8">
        <v>23043.818493743096</v>
      </c>
      <c r="J11" s="3">
        <v>4.6694566044919519</v>
      </c>
      <c r="M11">
        <f t="shared" si="0"/>
        <v>0.95010530662382309</v>
      </c>
    </row>
    <row r="12" spans="1:13">
      <c r="A12" s="4">
        <v>8</v>
      </c>
      <c r="B12" s="1" t="s">
        <v>9</v>
      </c>
      <c r="C12" s="8">
        <v>15.818411186875691</v>
      </c>
      <c r="D12" s="8">
        <v>6.5123485227476117</v>
      </c>
      <c r="E12" s="8">
        <v>23.396710122227109</v>
      </c>
      <c r="F12" s="8">
        <v>5.645987592363702</v>
      </c>
      <c r="G12" s="8">
        <v>589.29208577562292</v>
      </c>
      <c r="H12" s="8">
        <v>0.43043724129608468</v>
      </c>
      <c r="I12" s="8">
        <v>16205.753398141538</v>
      </c>
      <c r="J12" s="3">
        <v>35.879266699158642</v>
      </c>
      <c r="M12">
        <f t="shared" si="0"/>
        <v>-0.63925735715907928</v>
      </c>
    </row>
    <row r="13" spans="1:13">
      <c r="A13" s="4">
        <v>9</v>
      </c>
      <c r="B13" s="1" t="s">
        <v>10</v>
      </c>
      <c r="C13" s="8">
        <v>17.405400690296418</v>
      </c>
      <c r="D13" s="8">
        <v>8.5238234265460058</v>
      </c>
      <c r="E13" s="8">
        <v>25.015856785094265</v>
      </c>
      <c r="F13" s="8">
        <v>5.7788981100633352</v>
      </c>
      <c r="G13" s="8">
        <v>585.7833006958042</v>
      </c>
      <c r="H13" s="8">
        <v>0.31537303916555209</v>
      </c>
      <c r="I13" s="8">
        <v>12016.99084818233</v>
      </c>
      <c r="J13" s="3">
        <v>33.847907037628516</v>
      </c>
      <c r="M13">
        <f t="shared" si="0"/>
        <v>-0.55169022901604559</v>
      </c>
    </row>
    <row r="14" spans="1:13">
      <c r="A14" s="4">
        <v>10</v>
      </c>
      <c r="B14" s="1" t="s">
        <v>11</v>
      </c>
      <c r="C14" s="8">
        <v>19.89838734497031</v>
      </c>
      <c r="D14" s="8">
        <v>17.961755410622533</v>
      </c>
      <c r="E14" s="8">
        <v>24.91823285640735</v>
      </c>
      <c r="F14" s="8">
        <v>6.0119960841264311</v>
      </c>
      <c r="G14" s="8">
        <v>2061.0873527089743</v>
      </c>
      <c r="H14" s="8">
        <v>2.3435700994814397</v>
      </c>
      <c r="I14" s="8">
        <v>23637.374073783685</v>
      </c>
      <c r="J14" s="3">
        <v>70.293520038815643</v>
      </c>
      <c r="M14">
        <f t="shared" si="0"/>
        <v>-0.41413186370981514</v>
      </c>
    </row>
    <row r="15" spans="1:13">
      <c r="A15" s="4">
        <v>11</v>
      </c>
      <c r="B15" s="1" t="s">
        <v>12</v>
      </c>
      <c r="C15" s="8">
        <v>21.482149830992366</v>
      </c>
      <c r="D15" s="8">
        <v>70.828070080935134</v>
      </c>
      <c r="E15" s="8">
        <v>0</v>
      </c>
      <c r="F15" s="8">
        <v>6.2273096048446615</v>
      </c>
      <c r="G15" s="8">
        <v>8980.8708860759507</v>
      </c>
      <c r="H15" s="8">
        <v>1.6025004569489678</v>
      </c>
      <c r="I15" s="8">
        <v>25372.909613020551</v>
      </c>
      <c r="J15" s="3">
        <v>21.589661082017052</v>
      </c>
      <c r="M15">
        <f t="shared" si="0"/>
        <v>-0.32674279638284859</v>
      </c>
    </row>
    <row r="16" spans="1:13">
      <c r="A16" s="4">
        <v>12</v>
      </c>
      <c r="B16" s="1" t="s">
        <v>13</v>
      </c>
      <c r="C16" s="8">
        <v>2.0584873142411184</v>
      </c>
      <c r="D16" s="8">
        <v>74.640388814820184</v>
      </c>
      <c r="E16" s="8">
        <v>0</v>
      </c>
      <c r="F16" s="8">
        <v>6.9344436304158226</v>
      </c>
      <c r="G16" s="8">
        <v>10888.480702980678</v>
      </c>
      <c r="H16" s="8">
        <v>3.4989469311438599</v>
      </c>
      <c r="I16" s="8">
        <v>18465.369245673297</v>
      </c>
      <c r="J16" s="3">
        <v>24.637139903209935</v>
      </c>
      <c r="M16">
        <f t="shared" si="0"/>
        <v>-1.3985043555772818</v>
      </c>
    </row>
    <row r="17" spans="1:13">
      <c r="A17" s="4">
        <v>13</v>
      </c>
      <c r="B17" s="1" t="s">
        <v>14</v>
      </c>
      <c r="C17" s="8">
        <v>3.2858007573304802</v>
      </c>
      <c r="D17" s="8">
        <v>85.701422223473486</v>
      </c>
      <c r="E17" s="8">
        <v>0</v>
      </c>
      <c r="F17" s="8">
        <v>5.7697158942582147</v>
      </c>
      <c r="G17" s="8">
        <v>13490.213445622183</v>
      </c>
      <c r="H17" s="8">
        <v>2.6667701668305543</v>
      </c>
      <c r="I17" s="8">
        <v>21124.946912703967</v>
      </c>
      <c r="J17" s="3">
        <v>42.720214824440937</v>
      </c>
      <c r="M17">
        <f t="shared" si="0"/>
        <v>-1.3307834832520273</v>
      </c>
    </row>
    <row r="18" spans="1:13">
      <c r="A18" s="4">
        <v>14</v>
      </c>
      <c r="B18" s="1" t="s">
        <v>15</v>
      </c>
      <c r="C18" s="8">
        <v>53.946819162639372</v>
      </c>
      <c r="D18" s="8">
        <v>29.205615745844586</v>
      </c>
      <c r="E18" s="8">
        <v>0.1436939901222965</v>
      </c>
      <c r="F18" s="8">
        <v>5.3852609207396487</v>
      </c>
      <c r="G18" s="8">
        <v>2754.7730389915746</v>
      </c>
      <c r="H18" s="8">
        <v>3.8766278690751905</v>
      </c>
      <c r="I18" s="8">
        <v>64495.515560783286</v>
      </c>
      <c r="J18" s="3">
        <v>39.02521499299052</v>
      </c>
      <c r="M18">
        <f t="shared" si="0"/>
        <v>1.4645972555569187</v>
      </c>
    </row>
    <row r="19" spans="1:13">
      <c r="A19" s="4">
        <v>15</v>
      </c>
      <c r="B19" s="1" t="s">
        <v>16</v>
      </c>
      <c r="C19" s="8">
        <v>41.636256529176229</v>
      </c>
      <c r="D19" s="8">
        <v>14.655845365607714</v>
      </c>
      <c r="E19" s="8">
        <v>21.582667086755102</v>
      </c>
      <c r="F19" s="8">
        <v>5.3218077624651956</v>
      </c>
      <c r="G19" s="8">
        <v>1128.9405866253301</v>
      </c>
      <c r="H19" s="8">
        <v>1.204804863498693</v>
      </c>
      <c r="I19" s="8">
        <v>43043.969300892888</v>
      </c>
      <c r="J19" s="3">
        <v>11.295781110503762</v>
      </c>
      <c r="M19">
        <f t="shared" si="0"/>
        <v>0.78532331372321473</v>
      </c>
    </row>
    <row r="20" spans="1:13">
      <c r="A20" s="4">
        <v>16</v>
      </c>
      <c r="B20" s="1" t="s">
        <v>17</v>
      </c>
      <c r="C20" s="8">
        <v>57.032322964636414</v>
      </c>
      <c r="D20" s="8">
        <v>18.326095679867986</v>
      </c>
      <c r="E20" s="8">
        <v>6.0450617150529089</v>
      </c>
      <c r="F20" s="8">
        <v>5.7652842944522815</v>
      </c>
      <c r="G20" s="8">
        <v>1388.6908364604769</v>
      </c>
      <c r="H20" s="8">
        <v>0.97506589253617659</v>
      </c>
      <c r="I20" s="8">
        <v>61750.943281445907</v>
      </c>
      <c r="J20" s="3">
        <v>27.17322821424824</v>
      </c>
      <c r="M20">
        <f t="shared" si="0"/>
        <v>1.6348496146512328</v>
      </c>
    </row>
    <row r="21" spans="1:13">
      <c r="A21" s="4">
        <v>17</v>
      </c>
      <c r="B21" s="1" t="s">
        <v>18</v>
      </c>
      <c r="C21" s="8">
        <v>54.21705357727469</v>
      </c>
      <c r="D21" s="8">
        <v>12.478473457591075</v>
      </c>
      <c r="E21" s="8">
        <v>9.36697625048531</v>
      </c>
      <c r="F21" s="8">
        <v>5.04708678408727</v>
      </c>
      <c r="G21" s="8">
        <v>816.28427360806779</v>
      </c>
      <c r="H21" s="8">
        <v>1.0740512139712806</v>
      </c>
      <c r="I21" s="8">
        <v>16137.123618636844</v>
      </c>
      <c r="J21" s="3">
        <v>21.301272004820408</v>
      </c>
      <c r="M21">
        <f t="shared" si="0"/>
        <v>1.4795082877748522</v>
      </c>
    </row>
    <row r="22" spans="1:13">
      <c r="A22" s="4">
        <v>18</v>
      </c>
      <c r="B22" s="1" t="s">
        <v>19</v>
      </c>
      <c r="C22" s="8">
        <v>10.402847309605354</v>
      </c>
      <c r="D22" s="8">
        <v>83.512329289413543</v>
      </c>
      <c r="E22" s="8">
        <v>1.9782974771911294E-2</v>
      </c>
      <c r="F22" s="8">
        <v>7.4865446315315491</v>
      </c>
      <c r="G22" s="8">
        <v>14844.085405856744</v>
      </c>
      <c r="H22" s="8">
        <v>0.36511448951876274</v>
      </c>
      <c r="I22" s="8">
        <v>64875.208132322165</v>
      </c>
      <c r="J22" s="3">
        <v>61.727459475320039</v>
      </c>
      <c r="M22">
        <f t="shared" si="0"/>
        <v>-0.9380780960395394</v>
      </c>
    </row>
    <row r="23" spans="1:13">
      <c r="A23" s="4">
        <v>19</v>
      </c>
      <c r="B23" s="1" t="s">
        <v>20</v>
      </c>
      <c r="C23" s="8">
        <v>20.909553788593101</v>
      </c>
      <c r="D23" s="8">
        <v>14.323244742021346</v>
      </c>
      <c r="E23" s="8">
        <v>24.909068430097623</v>
      </c>
      <c r="F23" s="8">
        <v>6.1096414227979601</v>
      </c>
      <c r="G23" s="8">
        <v>2033.5326591099347</v>
      </c>
      <c r="H23" s="8">
        <v>1.7677029906718182</v>
      </c>
      <c r="I23" s="8">
        <v>19177.947255955147</v>
      </c>
      <c r="J23" s="3">
        <v>40.864644258269877</v>
      </c>
      <c r="M23">
        <f t="shared" si="0"/>
        <v>-0.35833758066522303</v>
      </c>
    </row>
    <row r="24" spans="1:13">
      <c r="A24" s="4">
        <v>20</v>
      </c>
      <c r="B24" s="1" t="s">
        <v>21</v>
      </c>
      <c r="C24" s="8">
        <v>16.792001370613587</v>
      </c>
      <c r="D24" s="8">
        <v>16.199628218729316</v>
      </c>
      <c r="E24" s="8">
        <v>20.316723206033942</v>
      </c>
      <c r="F24" s="8">
        <v>5.4377532401679955</v>
      </c>
      <c r="G24" s="8">
        <v>1261.714237576296</v>
      </c>
      <c r="H24" s="8">
        <v>1.1674725816559766</v>
      </c>
      <c r="I24" s="8">
        <v>16360.65188363197</v>
      </c>
      <c r="J24" s="3">
        <v>21.043088145317856</v>
      </c>
      <c r="M24">
        <f t="shared" si="0"/>
        <v>-0.58553646222284217</v>
      </c>
    </row>
    <row r="25" spans="1:13">
      <c r="A25" s="4">
        <v>21</v>
      </c>
      <c r="B25" s="1" t="s">
        <v>22</v>
      </c>
      <c r="C25" s="8">
        <v>6.849398909161958</v>
      </c>
      <c r="D25" s="8">
        <v>76.265209705021761</v>
      </c>
      <c r="E25" s="8">
        <v>0</v>
      </c>
      <c r="F25" s="8">
        <v>5.5331671248402241</v>
      </c>
      <c r="G25" s="8">
        <v>15118.543417366946</v>
      </c>
      <c r="H25" s="8">
        <v>1.2577013415048897</v>
      </c>
      <c r="I25" s="8">
        <v>31855.399305318355</v>
      </c>
      <c r="J25" s="3">
        <v>5.4733147013865286</v>
      </c>
      <c r="M25">
        <f t="shared" si="0"/>
        <v>-1.1341507674469899</v>
      </c>
    </row>
    <row r="26" spans="1:13">
      <c r="A26" s="4">
        <v>22</v>
      </c>
      <c r="B26" s="1" t="s">
        <v>23</v>
      </c>
      <c r="C26" s="8">
        <v>34.127147276116752</v>
      </c>
      <c r="D26" s="8">
        <v>31.466263269028726</v>
      </c>
      <c r="E26" s="8">
        <v>9.0904948979564164</v>
      </c>
      <c r="F26" s="8">
        <v>6.2764217251000858</v>
      </c>
      <c r="G26" s="8">
        <v>3841.2726531087928</v>
      </c>
      <c r="H26" s="8">
        <v>0.33680612810987853</v>
      </c>
      <c r="I26" s="8">
        <v>20054.413187821519</v>
      </c>
      <c r="J26" s="3">
        <v>11.534769643758175</v>
      </c>
      <c r="M26">
        <f t="shared" si="0"/>
        <v>0.37098463612934268</v>
      </c>
    </row>
    <row r="27" spans="1:13">
      <c r="A27" s="4">
        <v>23</v>
      </c>
      <c r="B27" s="1" t="s">
        <v>24</v>
      </c>
      <c r="C27" s="8">
        <v>13.828055323181051</v>
      </c>
      <c r="D27" s="8">
        <v>11.19803402872364</v>
      </c>
      <c r="E27" s="8">
        <v>28.371957694298327</v>
      </c>
      <c r="F27" s="8">
        <v>5.3275377507402855</v>
      </c>
      <c r="G27" s="8">
        <v>682.46379140714726</v>
      </c>
      <c r="H27" s="8">
        <v>0.35988468290065806</v>
      </c>
      <c r="I27" s="8">
        <v>12025.253415356317</v>
      </c>
      <c r="J27" s="3">
        <v>29.274851498285337</v>
      </c>
      <c r="M27">
        <f t="shared" si="0"/>
        <v>-0.74908149058321905</v>
      </c>
    </row>
    <row r="28" spans="1:13">
      <c r="A28" s="4">
        <v>24</v>
      </c>
      <c r="B28" s="2" t="s">
        <v>25</v>
      </c>
      <c r="C28" s="8">
        <v>20.055717732024945</v>
      </c>
      <c r="D28" s="8">
        <v>6.7117362354890338</v>
      </c>
      <c r="E28" s="8">
        <v>25.396503491775469</v>
      </c>
      <c r="F28" s="8">
        <v>5.0212992552220541</v>
      </c>
      <c r="G28" s="8">
        <v>835.35196010500727</v>
      </c>
      <c r="H28" s="8">
        <v>0.81767704024697507</v>
      </c>
      <c r="I28" s="8">
        <v>13150.045479575987</v>
      </c>
      <c r="J28" s="3">
        <v>38.969011358403122</v>
      </c>
      <c r="M28">
        <f t="shared" si="0"/>
        <v>-0.40545066567144727</v>
      </c>
    </row>
    <row r="29" spans="1:13">
      <c r="A29" s="4">
        <v>25</v>
      </c>
      <c r="B29" s="1" t="s">
        <v>26</v>
      </c>
      <c r="C29" s="8">
        <v>27.16857274185644</v>
      </c>
      <c r="D29" s="8">
        <v>20.785529251684114</v>
      </c>
      <c r="E29" s="8">
        <v>7.9048342369053088</v>
      </c>
      <c r="F29" s="8">
        <v>5.2553954231066822</v>
      </c>
      <c r="G29" s="8">
        <v>1601.9878403383559</v>
      </c>
      <c r="H29" s="8">
        <v>0.36652325201265407</v>
      </c>
      <c r="I29" s="8">
        <v>15258.071550893099</v>
      </c>
      <c r="J29" s="3">
        <v>1.3534225559172861</v>
      </c>
      <c r="M29">
        <f t="shared" si="0"/>
        <v>-1.2976559972457306E-2</v>
      </c>
    </row>
    <row r="30" spans="1:13">
      <c r="A30" s="4">
        <v>26</v>
      </c>
      <c r="B30" s="1" t="s">
        <v>27</v>
      </c>
      <c r="C30" s="8">
        <v>22.995023985883975</v>
      </c>
      <c r="D30" s="8">
        <v>13.335377902568151</v>
      </c>
      <c r="E30" s="8">
        <v>20.24055431821208</v>
      </c>
      <c r="F30" s="8">
        <v>5.4582471709866809</v>
      </c>
      <c r="G30" s="8">
        <v>830.81097892854359</v>
      </c>
      <c r="H30" s="8">
        <v>0.56745388703500965</v>
      </c>
      <c r="I30" s="8">
        <v>16019.707867327157</v>
      </c>
      <c r="J30" s="3">
        <v>17.610850673672541</v>
      </c>
      <c r="M30">
        <f t="shared" si="0"/>
        <v>-0.24326521527716177</v>
      </c>
    </row>
    <row r="31" spans="1:13">
      <c r="A31" s="4">
        <v>27</v>
      </c>
      <c r="B31" s="1" t="s">
        <v>28</v>
      </c>
      <c r="C31" s="8">
        <v>17.902656657525583</v>
      </c>
      <c r="D31" s="8">
        <v>6.3067611017973961</v>
      </c>
      <c r="E31" s="8">
        <v>21.219030872418447</v>
      </c>
      <c r="F31" s="8">
        <v>4.9962142021438982</v>
      </c>
      <c r="G31" s="8">
        <v>388.8920792079208</v>
      </c>
      <c r="H31" s="8">
        <v>0.56631403245503409</v>
      </c>
      <c r="I31" s="8">
        <v>16846.741036664629</v>
      </c>
      <c r="J31" s="3">
        <v>6.5094131712168091</v>
      </c>
      <c r="M31">
        <f t="shared" si="0"/>
        <v>-0.52425256990841584</v>
      </c>
    </row>
    <row r="32" spans="1:13">
      <c r="B32" s="23" t="s">
        <v>75</v>
      </c>
      <c r="C32" s="24">
        <f>AVERAGE(C5:C31)</f>
        <v>27.40374848535189</v>
      </c>
    </row>
    <row r="33" spans="2:12">
      <c r="B33" s="23" t="s">
        <v>76</v>
      </c>
      <c r="C33">
        <f>STDEV(C5:C31)</f>
        <v>18.123119223785775</v>
      </c>
    </row>
    <row r="37" spans="2:12">
      <c r="J37">
        <v>14.43</v>
      </c>
      <c r="K37">
        <v>9.43</v>
      </c>
      <c r="L37">
        <v>4.8600000000000003</v>
      </c>
    </row>
  </sheetData>
  <pageMargins left="0.7" right="0.7" top="0.75" bottom="0.75" header="0.3" footer="0.3"/>
  <pageSetup orientation="portrait" horizontalDpi="0" verticalDpi="0" r:id="rId1"/>
  <drawing r:id="rId2"/>
  <legacyDrawing r:id="rId3"/>
  <oleObjects>
    <oleObject progId="STATISTICA.Graph" shapeId="1025" r:id="rId4"/>
    <oleObject progId="STATISTICA.Graph" shapeId="1026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3:Z15"/>
  <sheetViews>
    <sheetView workbookViewId="0">
      <selection activeCell="C9" sqref="C9"/>
    </sheetView>
  </sheetViews>
  <sheetFormatPr defaultRowHeight="15"/>
  <cols>
    <col min="1" max="1" width="5.5703125" customWidth="1"/>
    <col min="2" max="2" width="22.85546875" customWidth="1"/>
    <col min="3" max="3" width="12.42578125" customWidth="1"/>
    <col min="13" max="13" width="11" customWidth="1"/>
    <col min="14" max="14" width="13.7109375" customWidth="1"/>
  </cols>
  <sheetData>
    <row r="3" spans="1:26" s="29" customFormat="1" ht="89.25" customHeight="1">
      <c r="A3" s="5" t="s">
        <v>0</v>
      </c>
      <c r="B3" s="5" t="s">
        <v>83</v>
      </c>
      <c r="C3" s="6" t="s">
        <v>86</v>
      </c>
      <c r="D3" s="6" t="s">
        <v>37</v>
      </c>
      <c r="E3" s="6" t="s">
        <v>40</v>
      </c>
      <c r="F3" s="6" t="s">
        <v>39</v>
      </c>
      <c r="G3" s="6" t="s">
        <v>41</v>
      </c>
      <c r="H3" s="6" t="s">
        <v>38</v>
      </c>
      <c r="I3" s="6" t="s">
        <v>42</v>
      </c>
      <c r="J3" s="6" t="s">
        <v>43</v>
      </c>
      <c r="K3" s="6" t="s">
        <v>54</v>
      </c>
      <c r="L3" s="6" t="s">
        <v>44</v>
      </c>
      <c r="M3" s="6" t="s">
        <v>45</v>
      </c>
      <c r="N3" s="6" t="s">
        <v>56</v>
      </c>
      <c r="O3" s="6" t="s">
        <v>55</v>
      </c>
      <c r="P3" s="6" t="s">
        <v>60</v>
      </c>
      <c r="Q3" s="6" t="s">
        <v>53</v>
      </c>
      <c r="R3" s="6" t="s">
        <v>59</v>
      </c>
      <c r="S3" s="6" t="s">
        <v>57</v>
      </c>
      <c r="T3" s="6" t="s">
        <v>58</v>
      </c>
      <c r="U3" s="6" t="s">
        <v>46</v>
      </c>
      <c r="V3" s="6" t="s">
        <v>47</v>
      </c>
      <c r="W3" s="6" t="s">
        <v>49</v>
      </c>
      <c r="X3" s="6" t="s">
        <v>48</v>
      </c>
      <c r="Y3" s="6" t="s">
        <v>50</v>
      </c>
      <c r="Z3" s="6" t="s">
        <v>51</v>
      </c>
    </row>
    <row r="4" spans="1:26">
      <c r="A4" s="3">
        <v>1</v>
      </c>
      <c r="B4" s="3" t="s">
        <v>77</v>
      </c>
      <c r="C4" s="3">
        <f>1/skalogram2018WP!C10</f>
        <v>5.3191489361702126E-3</v>
      </c>
      <c r="D4" s="3">
        <v>4465</v>
      </c>
      <c r="E4" s="3">
        <v>1179</v>
      </c>
      <c r="F4" s="3">
        <v>396</v>
      </c>
      <c r="G4" s="3">
        <v>432</v>
      </c>
      <c r="H4" s="3">
        <v>87</v>
      </c>
      <c r="I4" s="3">
        <v>48</v>
      </c>
      <c r="J4" s="3">
        <v>278</v>
      </c>
      <c r="K4" s="3">
        <v>376</v>
      </c>
      <c r="L4" s="3">
        <v>757</v>
      </c>
      <c r="M4" s="3">
        <v>10952</v>
      </c>
      <c r="N4" s="3">
        <v>276</v>
      </c>
      <c r="O4" s="3">
        <v>1081</v>
      </c>
      <c r="P4" s="3">
        <v>291</v>
      </c>
      <c r="Q4" s="3">
        <v>1105</v>
      </c>
      <c r="R4" s="3">
        <v>926</v>
      </c>
      <c r="S4" s="3">
        <v>752</v>
      </c>
      <c r="T4" s="3">
        <v>36009</v>
      </c>
      <c r="U4" s="3">
        <v>6240</v>
      </c>
      <c r="V4" s="3">
        <v>24877</v>
      </c>
      <c r="W4" s="3">
        <v>73</v>
      </c>
      <c r="X4" s="3">
        <v>33</v>
      </c>
      <c r="Y4" s="3">
        <v>16</v>
      </c>
      <c r="Z4" s="3">
        <v>1</v>
      </c>
    </row>
    <row r="5" spans="1:26">
      <c r="A5" s="3">
        <v>2</v>
      </c>
      <c r="B5" s="3" t="s">
        <v>78</v>
      </c>
      <c r="C5" s="3">
        <f>1/skalogram2018WP!C11</f>
        <v>9.433962264150943E-3</v>
      </c>
      <c r="D5" s="3">
        <v>3188</v>
      </c>
      <c r="E5" s="3">
        <v>1196</v>
      </c>
      <c r="F5" s="3">
        <v>423</v>
      </c>
      <c r="G5" s="3">
        <v>399</v>
      </c>
      <c r="H5" s="3">
        <v>48</v>
      </c>
      <c r="I5" s="3">
        <v>24</v>
      </c>
      <c r="J5" s="3">
        <v>156</v>
      </c>
      <c r="K5" s="3">
        <v>157</v>
      </c>
      <c r="L5" s="3">
        <v>277</v>
      </c>
      <c r="M5" s="3">
        <v>7356</v>
      </c>
      <c r="N5" s="3">
        <v>271</v>
      </c>
      <c r="O5" s="3">
        <v>735</v>
      </c>
      <c r="P5" s="3">
        <v>502</v>
      </c>
      <c r="Q5" s="3">
        <v>543</v>
      </c>
      <c r="R5" s="3">
        <v>424</v>
      </c>
      <c r="S5" s="3">
        <v>382</v>
      </c>
      <c r="T5" s="3">
        <v>25602</v>
      </c>
      <c r="U5" s="3">
        <v>12103</v>
      </c>
      <c r="V5" s="3">
        <v>26004</v>
      </c>
      <c r="W5" s="3">
        <v>49</v>
      </c>
      <c r="X5" s="3">
        <v>15</v>
      </c>
      <c r="Y5" s="3">
        <v>9</v>
      </c>
      <c r="Z5" s="3">
        <v>0</v>
      </c>
    </row>
    <row r="6" spans="1:26">
      <c r="A6" s="3">
        <v>3</v>
      </c>
      <c r="B6" s="3" t="s">
        <v>79</v>
      </c>
      <c r="C6" s="3">
        <f>1/skalogram2018WP!C12</f>
        <v>6.6050198150594446E-3</v>
      </c>
      <c r="D6" s="3">
        <v>5145</v>
      </c>
      <c r="E6" s="3">
        <v>2129</v>
      </c>
      <c r="F6" s="3">
        <v>890</v>
      </c>
      <c r="G6" s="3">
        <v>770</v>
      </c>
      <c r="H6" s="3">
        <v>191</v>
      </c>
      <c r="I6" s="3">
        <v>155</v>
      </c>
      <c r="J6" s="3">
        <v>288</v>
      </c>
      <c r="K6" s="3">
        <v>1232</v>
      </c>
      <c r="L6" s="3">
        <v>1232</v>
      </c>
      <c r="M6" s="3">
        <v>12012</v>
      </c>
      <c r="N6" s="3">
        <v>305</v>
      </c>
      <c r="O6" s="3">
        <v>3444</v>
      </c>
      <c r="P6" s="3">
        <v>858</v>
      </c>
      <c r="Q6" s="3">
        <v>2294</v>
      </c>
      <c r="R6" s="3">
        <v>824</v>
      </c>
      <c r="S6" s="3">
        <v>1211</v>
      </c>
      <c r="T6" s="3">
        <v>22041</v>
      </c>
      <c r="U6" s="3">
        <v>9960</v>
      </c>
      <c r="V6" s="3">
        <v>17481</v>
      </c>
      <c r="W6" s="3">
        <v>385</v>
      </c>
      <c r="X6" s="3">
        <v>101</v>
      </c>
      <c r="Y6" s="3">
        <v>79</v>
      </c>
      <c r="Z6" s="3">
        <v>25</v>
      </c>
    </row>
    <row r="7" spans="1:26">
      <c r="A7" s="3">
        <v>4</v>
      </c>
      <c r="B7" s="3" t="s">
        <v>80</v>
      </c>
      <c r="C7" s="3">
        <f>1/skalogram2018WP!C13</f>
        <v>1.0676156583629894E-2</v>
      </c>
      <c r="D7" s="3">
        <v>2604</v>
      </c>
      <c r="E7" s="3">
        <v>659</v>
      </c>
      <c r="F7" s="3">
        <v>225</v>
      </c>
      <c r="G7" s="3">
        <v>265</v>
      </c>
      <c r="H7" s="3">
        <v>49</v>
      </c>
      <c r="I7" s="3">
        <v>45</v>
      </c>
      <c r="J7" s="3">
        <v>135</v>
      </c>
      <c r="K7" s="3">
        <v>430</v>
      </c>
      <c r="L7" s="3">
        <v>454</v>
      </c>
      <c r="M7" s="3">
        <v>6009</v>
      </c>
      <c r="N7" s="3">
        <v>213</v>
      </c>
      <c r="O7" s="3">
        <v>992</v>
      </c>
      <c r="P7" s="3">
        <v>300</v>
      </c>
      <c r="Q7" s="3">
        <v>505</v>
      </c>
      <c r="R7" s="3">
        <v>391</v>
      </c>
      <c r="S7" s="3">
        <v>474</v>
      </c>
      <c r="T7" s="3">
        <v>10040</v>
      </c>
      <c r="U7" s="3">
        <v>4820</v>
      </c>
      <c r="V7" s="3">
        <v>11806</v>
      </c>
      <c r="W7" s="3">
        <v>55</v>
      </c>
      <c r="X7" s="3">
        <v>13</v>
      </c>
      <c r="Y7" s="3">
        <v>9</v>
      </c>
      <c r="Z7" s="3">
        <v>1</v>
      </c>
    </row>
    <row r="8" spans="1:26">
      <c r="A8" s="3">
        <v>5</v>
      </c>
      <c r="B8" s="3" t="s">
        <v>81</v>
      </c>
      <c r="C8" s="3">
        <f>1/skalogram2018WP!C14</f>
        <v>0.08</v>
      </c>
      <c r="D8" s="3">
        <v>3218</v>
      </c>
      <c r="E8" s="3">
        <v>1173</v>
      </c>
      <c r="F8" s="3">
        <v>563</v>
      </c>
      <c r="G8" s="3">
        <v>362</v>
      </c>
      <c r="H8" s="3">
        <v>156</v>
      </c>
      <c r="I8" s="3">
        <v>59</v>
      </c>
      <c r="J8" s="3">
        <v>198</v>
      </c>
      <c r="K8" s="3">
        <v>550</v>
      </c>
      <c r="L8" s="3">
        <v>931</v>
      </c>
      <c r="M8" s="3">
        <v>9531</v>
      </c>
      <c r="N8" s="3">
        <v>194</v>
      </c>
      <c r="O8" s="3">
        <v>1676</v>
      </c>
      <c r="P8" s="3">
        <v>865</v>
      </c>
      <c r="Q8" s="3">
        <v>1651</v>
      </c>
      <c r="R8" s="3">
        <v>1000</v>
      </c>
      <c r="S8" s="3">
        <v>894</v>
      </c>
      <c r="T8" s="3">
        <v>25458</v>
      </c>
      <c r="U8" s="3">
        <v>12147</v>
      </c>
      <c r="V8" s="3">
        <v>13001</v>
      </c>
      <c r="W8" s="3">
        <v>189</v>
      </c>
      <c r="X8" s="3">
        <v>34</v>
      </c>
      <c r="Y8" s="3">
        <v>26</v>
      </c>
      <c r="Z8" s="3">
        <v>7</v>
      </c>
    </row>
    <row r="9" spans="1:26">
      <c r="A9" s="3">
        <v>6</v>
      </c>
      <c r="B9" s="3" t="s">
        <v>84</v>
      </c>
      <c r="C9" s="3">
        <f>1/skalogram2018WP!C15</f>
        <v>8.0213903743315499E-3</v>
      </c>
      <c r="D9" s="3">
        <v>4851</v>
      </c>
      <c r="E9" s="3">
        <v>1607</v>
      </c>
      <c r="F9" s="3">
        <v>588</v>
      </c>
      <c r="G9" s="3">
        <v>472</v>
      </c>
      <c r="H9" s="3">
        <v>65</v>
      </c>
      <c r="I9" s="3">
        <v>26</v>
      </c>
      <c r="J9" s="3">
        <v>249</v>
      </c>
      <c r="K9" s="3">
        <v>336</v>
      </c>
      <c r="L9" s="3">
        <v>551</v>
      </c>
      <c r="M9" s="3">
        <v>10840</v>
      </c>
      <c r="N9" s="3">
        <v>1012</v>
      </c>
      <c r="O9" s="3">
        <v>697</v>
      </c>
      <c r="P9" s="3">
        <v>877</v>
      </c>
      <c r="Q9" s="3">
        <v>953</v>
      </c>
      <c r="R9" s="3">
        <v>841</v>
      </c>
      <c r="S9" s="3">
        <v>540</v>
      </c>
      <c r="T9" s="3">
        <v>51365</v>
      </c>
      <c r="U9" s="3">
        <v>14008</v>
      </c>
      <c r="V9" s="3">
        <v>29334</v>
      </c>
      <c r="W9" s="3">
        <v>32</v>
      </c>
      <c r="X9" s="3">
        <v>12</v>
      </c>
      <c r="Y9" s="3">
        <v>0</v>
      </c>
      <c r="Z9" s="3">
        <v>0</v>
      </c>
    </row>
    <row r="10" spans="1:26">
      <c r="A10" s="77" t="s">
        <v>61</v>
      </c>
      <c r="B10" s="77"/>
      <c r="C10" s="3">
        <v>6</v>
      </c>
      <c r="D10" s="3">
        <v>6</v>
      </c>
      <c r="E10" s="3">
        <v>6</v>
      </c>
      <c r="F10" s="3">
        <v>6</v>
      </c>
      <c r="G10" s="3">
        <v>6</v>
      </c>
      <c r="H10" s="3">
        <v>6</v>
      </c>
      <c r="I10" s="3">
        <v>6</v>
      </c>
      <c r="J10" s="3">
        <v>6</v>
      </c>
      <c r="K10" s="3">
        <v>6</v>
      </c>
      <c r="L10" s="3">
        <v>6</v>
      </c>
      <c r="M10" s="3">
        <v>6</v>
      </c>
      <c r="N10" s="3">
        <v>6</v>
      </c>
      <c r="O10" s="3">
        <v>6</v>
      </c>
      <c r="P10" s="3">
        <v>6</v>
      </c>
      <c r="Q10" s="3">
        <v>6</v>
      </c>
      <c r="R10" s="3">
        <v>6</v>
      </c>
      <c r="S10" s="3">
        <v>6</v>
      </c>
      <c r="T10" s="3">
        <v>6</v>
      </c>
      <c r="U10" s="3">
        <v>6</v>
      </c>
      <c r="V10" s="3">
        <v>6</v>
      </c>
      <c r="W10" s="3">
        <v>6</v>
      </c>
      <c r="X10" s="3">
        <v>6</v>
      </c>
      <c r="Y10" s="3">
        <v>6</v>
      </c>
      <c r="Z10" s="3">
        <v>6</v>
      </c>
    </row>
    <row r="11" spans="1:26">
      <c r="A11" s="72" t="s">
        <v>62</v>
      </c>
      <c r="B11" s="72"/>
      <c r="C11" s="3">
        <f>COUNTIF(C4:C9,"&gt;0")</f>
        <v>6</v>
      </c>
      <c r="D11" s="3">
        <f t="shared" ref="D11:Z11" si="0">COUNTIF(D4:D9,"&gt;0")</f>
        <v>6</v>
      </c>
      <c r="E11" s="3">
        <f t="shared" si="0"/>
        <v>6</v>
      </c>
      <c r="F11" s="3">
        <f t="shared" si="0"/>
        <v>6</v>
      </c>
      <c r="G11" s="3">
        <f t="shared" si="0"/>
        <v>6</v>
      </c>
      <c r="H11" s="3">
        <f t="shared" si="0"/>
        <v>6</v>
      </c>
      <c r="I11" s="3">
        <f t="shared" si="0"/>
        <v>6</v>
      </c>
      <c r="J11" s="3">
        <f t="shared" si="0"/>
        <v>6</v>
      </c>
      <c r="K11" s="3">
        <f t="shared" si="0"/>
        <v>6</v>
      </c>
      <c r="L11" s="3">
        <f t="shared" si="0"/>
        <v>6</v>
      </c>
      <c r="M11" s="3">
        <f t="shared" si="0"/>
        <v>6</v>
      </c>
      <c r="N11" s="3">
        <f t="shared" si="0"/>
        <v>6</v>
      </c>
      <c r="O11" s="3">
        <f t="shared" si="0"/>
        <v>6</v>
      </c>
      <c r="P11" s="3">
        <f t="shared" si="0"/>
        <v>6</v>
      </c>
      <c r="Q11" s="3">
        <f t="shared" si="0"/>
        <v>6</v>
      </c>
      <c r="R11" s="3">
        <f t="shared" si="0"/>
        <v>6</v>
      </c>
      <c r="S11" s="3">
        <f t="shared" si="0"/>
        <v>6</v>
      </c>
      <c r="T11" s="3">
        <f t="shared" si="0"/>
        <v>6</v>
      </c>
      <c r="U11" s="3">
        <f t="shared" si="0"/>
        <v>6</v>
      </c>
      <c r="V11" s="3">
        <f t="shared" si="0"/>
        <v>6</v>
      </c>
      <c r="W11" s="3">
        <f t="shared" si="0"/>
        <v>6</v>
      </c>
      <c r="X11" s="3">
        <f t="shared" si="0"/>
        <v>6</v>
      </c>
      <c r="Y11" s="3">
        <f t="shared" si="0"/>
        <v>5</v>
      </c>
      <c r="Z11" s="3">
        <f t="shared" si="0"/>
        <v>4</v>
      </c>
    </row>
    <row r="12" spans="1:26">
      <c r="A12" s="72" t="s">
        <v>66</v>
      </c>
      <c r="B12" s="72"/>
      <c r="C12" s="3">
        <f>C10/C11</f>
        <v>1</v>
      </c>
      <c r="D12" s="3">
        <f t="shared" ref="D12:Z12" si="1">D10/D11</f>
        <v>1</v>
      </c>
      <c r="E12" s="3">
        <f t="shared" si="1"/>
        <v>1</v>
      </c>
      <c r="F12" s="3">
        <f t="shared" si="1"/>
        <v>1</v>
      </c>
      <c r="G12" s="3">
        <f t="shared" si="1"/>
        <v>1</v>
      </c>
      <c r="H12" s="3">
        <f t="shared" si="1"/>
        <v>1</v>
      </c>
      <c r="I12" s="3">
        <f t="shared" si="1"/>
        <v>1</v>
      </c>
      <c r="J12" s="3">
        <f t="shared" si="1"/>
        <v>1</v>
      </c>
      <c r="K12" s="3">
        <f t="shared" si="1"/>
        <v>1</v>
      </c>
      <c r="L12" s="3">
        <f t="shared" si="1"/>
        <v>1</v>
      </c>
      <c r="M12" s="3">
        <f t="shared" si="1"/>
        <v>1</v>
      </c>
      <c r="N12" s="3">
        <f t="shared" si="1"/>
        <v>1</v>
      </c>
      <c r="O12" s="3">
        <f t="shared" si="1"/>
        <v>1</v>
      </c>
      <c r="P12" s="3">
        <f t="shared" si="1"/>
        <v>1</v>
      </c>
      <c r="Q12" s="3">
        <f t="shared" si="1"/>
        <v>1</v>
      </c>
      <c r="R12" s="3">
        <f t="shared" si="1"/>
        <v>1</v>
      </c>
      <c r="S12" s="3">
        <f t="shared" si="1"/>
        <v>1</v>
      </c>
      <c r="T12" s="3">
        <f t="shared" si="1"/>
        <v>1</v>
      </c>
      <c r="U12" s="3">
        <f t="shared" si="1"/>
        <v>1</v>
      </c>
      <c r="V12" s="3">
        <f t="shared" si="1"/>
        <v>1</v>
      </c>
      <c r="W12" s="3">
        <f t="shared" si="1"/>
        <v>1</v>
      </c>
      <c r="X12" s="3">
        <f t="shared" si="1"/>
        <v>1</v>
      </c>
      <c r="Y12" s="3">
        <f t="shared" si="1"/>
        <v>1.2</v>
      </c>
      <c r="Z12" s="3">
        <f t="shared" si="1"/>
        <v>1.5</v>
      </c>
    </row>
    <row r="13" spans="1:26">
      <c r="A13" s="72" t="s">
        <v>65</v>
      </c>
      <c r="B13" s="7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72" t="s">
        <v>63</v>
      </c>
      <c r="B14" s="7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76" t="s">
        <v>64</v>
      </c>
      <c r="B15" s="7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</sheetData>
  <mergeCells count="6">
    <mergeCell ref="A14:B14"/>
    <mergeCell ref="A15:B15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3:Z15"/>
  <sheetViews>
    <sheetView workbookViewId="0">
      <selection activeCell="G18" sqref="G18"/>
    </sheetView>
  </sheetViews>
  <sheetFormatPr defaultRowHeight="15"/>
  <cols>
    <col min="1" max="1" width="5.5703125" customWidth="1"/>
    <col min="2" max="2" width="22.85546875" customWidth="1"/>
    <col min="3" max="3" width="12.42578125" customWidth="1"/>
    <col min="13" max="13" width="11" customWidth="1"/>
    <col min="14" max="14" width="13.7109375" customWidth="1"/>
  </cols>
  <sheetData>
    <row r="3" spans="1:26" s="29" customFormat="1" ht="89.25" customHeight="1">
      <c r="A3" s="5" t="s">
        <v>0</v>
      </c>
      <c r="B3" s="5" t="s">
        <v>83</v>
      </c>
      <c r="C3" s="6" t="s">
        <v>86</v>
      </c>
      <c r="D3" s="6" t="s">
        <v>37</v>
      </c>
      <c r="E3" s="6" t="s">
        <v>40</v>
      </c>
      <c r="F3" s="6" t="s">
        <v>39</v>
      </c>
      <c r="G3" s="6" t="s">
        <v>41</v>
      </c>
      <c r="H3" s="6" t="s">
        <v>38</v>
      </c>
      <c r="I3" s="6" t="s">
        <v>42</v>
      </c>
      <c r="J3" s="6" t="s">
        <v>43</v>
      </c>
      <c r="K3" s="6" t="s">
        <v>54</v>
      </c>
      <c r="L3" s="6" t="s">
        <v>44</v>
      </c>
      <c r="M3" s="6" t="s">
        <v>45</v>
      </c>
      <c r="N3" s="6" t="s">
        <v>56</v>
      </c>
      <c r="O3" s="6" t="s">
        <v>55</v>
      </c>
      <c r="P3" s="6" t="s">
        <v>60</v>
      </c>
      <c r="Q3" s="6" t="s">
        <v>53</v>
      </c>
      <c r="R3" s="6" t="s">
        <v>59</v>
      </c>
      <c r="S3" s="6" t="s">
        <v>57</v>
      </c>
      <c r="T3" s="6" t="s">
        <v>58</v>
      </c>
      <c r="U3" s="6" t="s">
        <v>46</v>
      </c>
      <c r="V3" s="6" t="s">
        <v>47</v>
      </c>
      <c r="W3" s="6" t="s">
        <v>49</v>
      </c>
      <c r="X3" s="6" t="s">
        <v>48</v>
      </c>
      <c r="Y3" s="6" t="s">
        <v>50</v>
      </c>
      <c r="Z3" s="6" t="s">
        <v>51</v>
      </c>
    </row>
    <row r="4" spans="1:26">
      <c r="A4" s="3">
        <v>1</v>
      </c>
      <c r="B4" s="3" t="s">
        <v>77</v>
      </c>
      <c r="C4" s="3">
        <f>1/skalogram2018WP!C10</f>
        <v>5.3191489361702126E-3</v>
      </c>
      <c r="D4" s="3">
        <f>invers2!D4*invers2!D$12</f>
        <v>4465</v>
      </c>
      <c r="E4" s="3">
        <f>invers2!E4*invers2!E$12</f>
        <v>1179</v>
      </c>
      <c r="F4" s="3">
        <f>invers2!F4*invers2!F$12</f>
        <v>396</v>
      </c>
      <c r="G4" s="3">
        <f>invers2!G4*invers2!G$12</f>
        <v>432</v>
      </c>
      <c r="H4" s="3">
        <f>invers2!H4*invers2!H$12</f>
        <v>87</v>
      </c>
      <c r="I4" s="3">
        <f>invers2!I4*invers2!I$12</f>
        <v>48</v>
      </c>
      <c r="J4" s="3">
        <f>invers2!J4*invers2!J$12</f>
        <v>278</v>
      </c>
      <c r="K4" s="3">
        <f>invers2!K4*invers2!K$12</f>
        <v>376</v>
      </c>
      <c r="L4" s="3">
        <f>invers2!L4*invers2!L$12</f>
        <v>757</v>
      </c>
      <c r="M4" s="3">
        <f>invers2!M4*invers2!M$12</f>
        <v>10952</v>
      </c>
      <c r="N4" s="3">
        <f>invers2!N4*invers2!N$12</f>
        <v>276</v>
      </c>
      <c r="O4" s="3">
        <f>invers2!O4*invers2!O$12</f>
        <v>1081</v>
      </c>
      <c r="P4" s="3">
        <f>invers2!P4*invers2!P$12</f>
        <v>291</v>
      </c>
      <c r="Q4" s="3">
        <f>invers2!Q4*invers2!Q$12</f>
        <v>1105</v>
      </c>
      <c r="R4" s="3">
        <f>invers2!R4*invers2!R$12</f>
        <v>926</v>
      </c>
      <c r="S4" s="3">
        <f>invers2!S4*invers2!S$12</f>
        <v>752</v>
      </c>
      <c r="T4" s="3">
        <f>invers2!T4*invers2!T$12</f>
        <v>36009</v>
      </c>
      <c r="U4" s="3">
        <f>invers2!U4*invers2!U$12</f>
        <v>6240</v>
      </c>
      <c r="V4" s="3">
        <f>invers2!V4*invers2!V$12</f>
        <v>24877</v>
      </c>
      <c r="W4" s="3">
        <f>invers2!W4*invers2!W$12</f>
        <v>73</v>
      </c>
      <c r="X4" s="3">
        <f>invers2!X4*invers2!X$12</f>
        <v>33</v>
      </c>
      <c r="Y4" s="3">
        <f>invers2!Y4*invers2!Y$12</f>
        <v>19.2</v>
      </c>
      <c r="Z4" s="3">
        <f>invers2!Z4*invers2!Z$12</f>
        <v>1.5</v>
      </c>
    </row>
    <row r="5" spans="1:26">
      <c r="A5" s="3">
        <v>2</v>
      </c>
      <c r="B5" s="3" t="s">
        <v>78</v>
      </c>
      <c r="C5" s="3">
        <f>1/skalogram2018WP!C11</f>
        <v>9.433962264150943E-3</v>
      </c>
      <c r="D5" s="3">
        <f>invers2!D5*invers2!D$12</f>
        <v>3188</v>
      </c>
      <c r="E5" s="3">
        <f>invers2!E5*invers2!E$12</f>
        <v>1196</v>
      </c>
      <c r="F5" s="3">
        <f>invers2!F5*invers2!F$12</f>
        <v>423</v>
      </c>
      <c r="G5" s="3">
        <f>invers2!G5*invers2!G$12</f>
        <v>399</v>
      </c>
      <c r="H5" s="3">
        <f>invers2!H5*invers2!H$12</f>
        <v>48</v>
      </c>
      <c r="I5" s="3">
        <f>invers2!I5*invers2!I$12</f>
        <v>24</v>
      </c>
      <c r="J5" s="3">
        <f>invers2!J5*invers2!J$12</f>
        <v>156</v>
      </c>
      <c r="K5" s="3">
        <f>invers2!K5*invers2!K$12</f>
        <v>157</v>
      </c>
      <c r="L5" s="3">
        <f>invers2!L5*invers2!L$12</f>
        <v>277</v>
      </c>
      <c r="M5" s="3">
        <f>invers2!M5*invers2!M$12</f>
        <v>7356</v>
      </c>
      <c r="N5" s="3">
        <f>invers2!N5*invers2!N$12</f>
        <v>271</v>
      </c>
      <c r="O5" s="3">
        <f>invers2!O5*invers2!O$12</f>
        <v>735</v>
      </c>
      <c r="P5" s="3">
        <f>invers2!P5*invers2!P$12</f>
        <v>502</v>
      </c>
      <c r="Q5" s="3">
        <f>invers2!Q5*invers2!Q$12</f>
        <v>543</v>
      </c>
      <c r="R5" s="3">
        <f>invers2!R5*invers2!R$12</f>
        <v>424</v>
      </c>
      <c r="S5" s="3">
        <f>invers2!S5*invers2!S$12</f>
        <v>382</v>
      </c>
      <c r="T5" s="3">
        <f>invers2!T5*invers2!T$12</f>
        <v>25602</v>
      </c>
      <c r="U5" s="3">
        <f>invers2!U5*invers2!U$12</f>
        <v>12103</v>
      </c>
      <c r="V5" s="3">
        <f>invers2!V5*invers2!V$12</f>
        <v>26004</v>
      </c>
      <c r="W5" s="3">
        <f>invers2!W5*invers2!W$12</f>
        <v>49</v>
      </c>
      <c r="X5" s="3">
        <f>invers2!X5*invers2!X$12</f>
        <v>15</v>
      </c>
      <c r="Y5" s="3">
        <f>invers2!Y5*invers2!Y$12</f>
        <v>10.799999999999999</v>
      </c>
      <c r="Z5" s="3">
        <f>invers2!Z5*invers2!Z$12</f>
        <v>0</v>
      </c>
    </row>
    <row r="6" spans="1:26">
      <c r="A6" s="3">
        <v>3</v>
      </c>
      <c r="B6" s="3" t="s">
        <v>79</v>
      </c>
      <c r="C6" s="3">
        <f>1/skalogram2018WP!C12</f>
        <v>6.6050198150594446E-3</v>
      </c>
      <c r="D6" s="3">
        <f>invers2!D6*invers2!D$12</f>
        <v>5145</v>
      </c>
      <c r="E6" s="3">
        <f>invers2!E6*invers2!E$12</f>
        <v>2129</v>
      </c>
      <c r="F6" s="3">
        <f>invers2!F6*invers2!F$12</f>
        <v>890</v>
      </c>
      <c r="G6" s="3">
        <f>invers2!G6*invers2!G$12</f>
        <v>770</v>
      </c>
      <c r="H6" s="3">
        <f>invers2!H6*invers2!H$12</f>
        <v>191</v>
      </c>
      <c r="I6" s="3">
        <f>invers2!I6*invers2!I$12</f>
        <v>155</v>
      </c>
      <c r="J6" s="3">
        <f>invers2!J6*invers2!J$12</f>
        <v>288</v>
      </c>
      <c r="K6" s="3">
        <f>invers2!K6*invers2!K$12</f>
        <v>1232</v>
      </c>
      <c r="L6" s="3">
        <f>invers2!L6*invers2!L$12</f>
        <v>1232</v>
      </c>
      <c r="M6" s="3">
        <f>invers2!M6*invers2!M$12</f>
        <v>12012</v>
      </c>
      <c r="N6" s="3">
        <f>invers2!N6*invers2!N$12</f>
        <v>305</v>
      </c>
      <c r="O6" s="3">
        <f>invers2!O6*invers2!O$12</f>
        <v>3444</v>
      </c>
      <c r="P6" s="3">
        <f>invers2!P6*invers2!P$12</f>
        <v>858</v>
      </c>
      <c r="Q6" s="3">
        <f>invers2!Q6*invers2!Q$12</f>
        <v>2294</v>
      </c>
      <c r="R6" s="3">
        <f>invers2!R6*invers2!R$12</f>
        <v>824</v>
      </c>
      <c r="S6" s="3">
        <f>invers2!S6*invers2!S$12</f>
        <v>1211</v>
      </c>
      <c r="T6" s="3">
        <f>invers2!T6*invers2!T$12</f>
        <v>22041</v>
      </c>
      <c r="U6" s="3">
        <f>invers2!U6*invers2!U$12</f>
        <v>9960</v>
      </c>
      <c r="V6" s="3">
        <f>invers2!V6*invers2!V$12</f>
        <v>17481</v>
      </c>
      <c r="W6" s="3">
        <f>invers2!W6*invers2!W$12</f>
        <v>385</v>
      </c>
      <c r="X6" s="3">
        <f>invers2!X6*invers2!X$12</f>
        <v>101</v>
      </c>
      <c r="Y6" s="3">
        <f>invers2!Y6*invers2!Y$12</f>
        <v>94.8</v>
      </c>
      <c r="Z6" s="3">
        <f>invers2!Z6*invers2!Z$12</f>
        <v>37.5</v>
      </c>
    </row>
    <row r="7" spans="1:26">
      <c r="A7" s="3">
        <v>4</v>
      </c>
      <c r="B7" s="3" t="s">
        <v>80</v>
      </c>
      <c r="C7" s="3">
        <f>1/skalogram2018WP!C13</f>
        <v>1.0676156583629894E-2</v>
      </c>
      <c r="D7" s="3">
        <f>invers2!D7*invers2!D$12</f>
        <v>2604</v>
      </c>
      <c r="E7" s="3">
        <f>invers2!E7*invers2!E$12</f>
        <v>659</v>
      </c>
      <c r="F7" s="3">
        <f>invers2!F7*invers2!F$12</f>
        <v>225</v>
      </c>
      <c r="G7" s="3">
        <f>invers2!G7*invers2!G$12</f>
        <v>265</v>
      </c>
      <c r="H7" s="3">
        <f>invers2!H7*invers2!H$12</f>
        <v>49</v>
      </c>
      <c r="I7" s="3">
        <f>invers2!I7*invers2!I$12</f>
        <v>45</v>
      </c>
      <c r="J7" s="3">
        <f>invers2!J7*invers2!J$12</f>
        <v>135</v>
      </c>
      <c r="K7" s="3">
        <f>invers2!K7*invers2!K$12</f>
        <v>430</v>
      </c>
      <c r="L7" s="3">
        <f>invers2!L7*invers2!L$12</f>
        <v>454</v>
      </c>
      <c r="M7" s="3">
        <f>invers2!M7*invers2!M$12</f>
        <v>6009</v>
      </c>
      <c r="N7" s="3">
        <f>invers2!N7*invers2!N$12</f>
        <v>213</v>
      </c>
      <c r="O7" s="3">
        <f>invers2!O7*invers2!O$12</f>
        <v>992</v>
      </c>
      <c r="P7" s="3">
        <f>invers2!P7*invers2!P$12</f>
        <v>300</v>
      </c>
      <c r="Q7" s="3">
        <f>invers2!Q7*invers2!Q$12</f>
        <v>505</v>
      </c>
      <c r="R7" s="3">
        <f>invers2!R7*invers2!R$12</f>
        <v>391</v>
      </c>
      <c r="S7" s="3">
        <f>invers2!S7*invers2!S$12</f>
        <v>474</v>
      </c>
      <c r="T7" s="3">
        <f>invers2!T7*invers2!T$12</f>
        <v>10040</v>
      </c>
      <c r="U7" s="3">
        <f>invers2!U7*invers2!U$12</f>
        <v>4820</v>
      </c>
      <c r="V7" s="3">
        <f>invers2!V7*invers2!V$12</f>
        <v>11806</v>
      </c>
      <c r="W7" s="3">
        <f>invers2!W7*invers2!W$12</f>
        <v>55</v>
      </c>
      <c r="X7" s="3">
        <f>invers2!X7*invers2!X$12</f>
        <v>13</v>
      </c>
      <c r="Y7" s="3">
        <f>invers2!Y7*invers2!Y$12</f>
        <v>10.799999999999999</v>
      </c>
      <c r="Z7" s="3">
        <f>invers2!Z7*invers2!Z$12</f>
        <v>1.5</v>
      </c>
    </row>
    <row r="8" spans="1:26">
      <c r="A8" s="3">
        <v>5</v>
      </c>
      <c r="B8" s="3" t="s">
        <v>81</v>
      </c>
      <c r="C8" s="3">
        <f>1/skalogram2018WP!C14</f>
        <v>0.08</v>
      </c>
      <c r="D8" s="3">
        <f>invers2!D8*invers2!D$12</f>
        <v>3218</v>
      </c>
      <c r="E8" s="3">
        <f>invers2!E8*invers2!E$12</f>
        <v>1173</v>
      </c>
      <c r="F8" s="3">
        <f>invers2!F8*invers2!F$12</f>
        <v>563</v>
      </c>
      <c r="G8" s="3">
        <f>invers2!G8*invers2!G$12</f>
        <v>362</v>
      </c>
      <c r="H8" s="3">
        <f>invers2!H8*invers2!H$12</f>
        <v>156</v>
      </c>
      <c r="I8" s="3">
        <f>invers2!I8*invers2!I$12</f>
        <v>59</v>
      </c>
      <c r="J8" s="3">
        <f>invers2!J8*invers2!J$12</f>
        <v>198</v>
      </c>
      <c r="K8" s="3">
        <f>invers2!K8*invers2!K$12</f>
        <v>550</v>
      </c>
      <c r="L8" s="3">
        <f>invers2!L8*invers2!L$12</f>
        <v>931</v>
      </c>
      <c r="M8" s="3">
        <f>invers2!M8*invers2!M$12</f>
        <v>9531</v>
      </c>
      <c r="N8" s="3">
        <f>invers2!N8*invers2!N$12</f>
        <v>194</v>
      </c>
      <c r="O8" s="3">
        <f>invers2!O8*invers2!O$12</f>
        <v>1676</v>
      </c>
      <c r="P8" s="3">
        <f>invers2!P8*invers2!P$12</f>
        <v>865</v>
      </c>
      <c r="Q8" s="3">
        <f>invers2!Q8*invers2!Q$12</f>
        <v>1651</v>
      </c>
      <c r="R8" s="3">
        <f>invers2!R8*invers2!R$12</f>
        <v>1000</v>
      </c>
      <c r="S8" s="3">
        <f>invers2!S8*invers2!S$12</f>
        <v>894</v>
      </c>
      <c r="T8" s="3">
        <f>invers2!T8*invers2!T$12</f>
        <v>25458</v>
      </c>
      <c r="U8" s="3">
        <f>invers2!U8*invers2!U$12</f>
        <v>12147</v>
      </c>
      <c r="V8" s="3">
        <f>invers2!V8*invers2!V$12</f>
        <v>13001</v>
      </c>
      <c r="W8" s="3">
        <f>invers2!W8*invers2!W$12</f>
        <v>189</v>
      </c>
      <c r="X8" s="3">
        <f>invers2!X8*invers2!X$12</f>
        <v>34</v>
      </c>
      <c r="Y8" s="3">
        <f>invers2!Y8*invers2!Y$12</f>
        <v>31.2</v>
      </c>
      <c r="Z8" s="3">
        <f>invers2!Z8*invers2!Z$12</f>
        <v>10.5</v>
      </c>
    </row>
    <row r="9" spans="1:26">
      <c r="A9" s="3">
        <v>6</v>
      </c>
      <c r="B9" s="3" t="s">
        <v>84</v>
      </c>
      <c r="C9" s="3">
        <f>1/skalogram2018WP!C15</f>
        <v>8.0213903743315499E-3</v>
      </c>
      <c r="D9" s="3">
        <f>invers2!D9*invers2!D$12</f>
        <v>4851</v>
      </c>
      <c r="E9" s="3">
        <f>invers2!E9*invers2!E$12</f>
        <v>1607</v>
      </c>
      <c r="F9" s="3">
        <f>invers2!F9*invers2!F$12</f>
        <v>588</v>
      </c>
      <c r="G9" s="3">
        <f>invers2!G9*invers2!G$12</f>
        <v>472</v>
      </c>
      <c r="H9" s="3">
        <f>invers2!H9*invers2!H$12</f>
        <v>65</v>
      </c>
      <c r="I9" s="3">
        <f>invers2!I9*invers2!I$12</f>
        <v>26</v>
      </c>
      <c r="J9" s="3">
        <f>invers2!J9*invers2!J$12</f>
        <v>249</v>
      </c>
      <c r="K9" s="3">
        <f>invers2!K9*invers2!K$12</f>
        <v>336</v>
      </c>
      <c r="L9" s="3">
        <f>invers2!L9*invers2!L$12</f>
        <v>551</v>
      </c>
      <c r="M9" s="3">
        <f>invers2!M9*invers2!M$12</f>
        <v>10840</v>
      </c>
      <c r="N9" s="3">
        <f>invers2!N9*invers2!N$12</f>
        <v>1012</v>
      </c>
      <c r="O9" s="3">
        <f>invers2!O9*invers2!O$12</f>
        <v>697</v>
      </c>
      <c r="P9" s="3">
        <f>invers2!P9*invers2!P$12</f>
        <v>877</v>
      </c>
      <c r="Q9" s="3">
        <f>invers2!Q9*invers2!Q$12</f>
        <v>953</v>
      </c>
      <c r="R9" s="3">
        <f>invers2!R9*invers2!R$12</f>
        <v>841</v>
      </c>
      <c r="S9" s="3">
        <f>invers2!S9*invers2!S$12</f>
        <v>540</v>
      </c>
      <c r="T9" s="3">
        <f>invers2!T9*invers2!T$12</f>
        <v>51365</v>
      </c>
      <c r="U9" s="3">
        <f>invers2!U9*invers2!U$12</f>
        <v>14008</v>
      </c>
      <c r="V9" s="3">
        <f>invers2!V9*invers2!V$12</f>
        <v>29334</v>
      </c>
      <c r="W9" s="3">
        <f>invers2!W9*invers2!W$12</f>
        <v>32</v>
      </c>
      <c r="X9" s="3">
        <f>invers2!X9*invers2!X$12</f>
        <v>12</v>
      </c>
      <c r="Y9" s="3">
        <f>invers2!Y9*invers2!Y$12</f>
        <v>0</v>
      </c>
      <c r="Z9" s="3">
        <f>invers2!Z9*invers2!Z$12</f>
        <v>0</v>
      </c>
    </row>
    <row r="10" spans="1:26">
      <c r="A10" s="77" t="s">
        <v>61</v>
      </c>
      <c r="B10" s="77"/>
      <c r="C10" s="3">
        <v>6</v>
      </c>
      <c r="D10" s="3">
        <v>6</v>
      </c>
      <c r="E10" s="3">
        <v>6</v>
      </c>
      <c r="F10" s="3">
        <v>6</v>
      </c>
      <c r="G10" s="3">
        <v>6</v>
      </c>
      <c r="H10" s="3">
        <v>6</v>
      </c>
      <c r="I10" s="3">
        <v>6</v>
      </c>
      <c r="J10" s="3">
        <v>6</v>
      </c>
      <c r="K10" s="3">
        <v>6</v>
      </c>
      <c r="L10" s="3">
        <v>6</v>
      </c>
      <c r="M10" s="3">
        <v>6</v>
      </c>
      <c r="N10" s="3">
        <v>6</v>
      </c>
      <c r="O10" s="3">
        <v>6</v>
      </c>
      <c r="P10" s="3">
        <v>6</v>
      </c>
      <c r="Q10" s="3">
        <v>6</v>
      </c>
      <c r="R10" s="3">
        <v>6</v>
      </c>
      <c r="S10" s="3">
        <v>6</v>
      </c>
      <c r="T10" s="3">
        <v>6</v>
      </c>
      <c r="U10" s="3">
        <v>6</v>
      </c>
      <c r="V10" s="3">
        <v>6</v>
      </c>
      <c r="W10" s="3">
        <v>6</v>
      </c>
      <c r="X10" s="3">
        <v>6</v>
      </c>
      <c r="Y10" s="3">
        <v>6</v>
      </c>
      <c r="Z10" s="3">
        <v>6</v>
      </c>
    </row>
    <row r="11" spans="1:26">
      <c r="A11" s="72" t="s">
        <v>62</v>
      </c>
      <c r="B11" s="72"/>
      <c r="C11" s="3">
        <f>COUNTIF(C4:C9,"&gt;0")</f>
        <v>6</v>
      </c>
      <c r="D11" s="3">
        <f t="shared" ref="D11:Z11" si="0">COUNTIF(D4:D9,"&gt;0")</f>
        <v>6</v>
      </c>
      <c r="E11" s="3">
        <f t="shared" si="0"/>
        <v>6</v>
      </c>
      <c r="F11" s="3">
        <f t="shared" si="0"/>
        <v>6</v>
      </c>
      <c r="G11" s="3">
        <f t="shared" si="0"/>
        <v>6</v>
      </c>
      <c r="H11" s="3">
        <f t="shared" si="0"/>
        <v>6</v>
      </c>
      <c r="I11" s="3">
        <f t="shared" si="0"/>
        <v>6</v>
      </c>
      <c r="J11" s="3">
        <f t="shared" si="0"/>
        <v>6</v>
      </c>
      <c r="K11" s="3">
        <f t="shared" si="0"/>
        <v>6</v>
      </c>
      <c r="L11" s="3">
        <f t="shared" si="0"/>
        <v>6</v>
      </c>
      <c r="M11" s="3">
        <f t="shared" si="0"/>
        <v>6</v>
      </c>
      <c r="N11" s="3">
        <f t="shared" si="0"/>
        <v>6</v>
      </c>
      <c r="O11" s="3">
        <f t="shared" si="0"/>
        <v>6</v>
      </c>
      <c r="P11" s="3">
        <f t="shared" si="0"/>
        <v>6</v>
      </c>
      <c r="Q11" s="3">
        <f t="shared" si="0"/>
        <v>6</v>
      </c>
      <c r="R11" s="3">
        <f t="shared" si="0"/>
        <v>6</v>
      </c>
      <c r="S11" s="3">
        <f t="shared" si="0"/>
        <v>6</v>
      </c>
      <c r="T11" s="3">
        <f t="shared" si="0"/>
        <v>6</v>
      </c>
      <c r="U11" s="3">
        <f t="shared" si="0"/>
        <v>6</v>
      </c>
      <c r="V11" s="3">
        <f t="shared" si="0"/>
        <v>6</v>
      </c>
      <c r="W11" s="3">
        <f t="shared" si="0"/>
        <v>6</v>
      </c>
      <c r="X11" s="3">
        <f t="shared" si="0"/>
        <v>6</v>
      </c>
      <c r="Y11" s="3">
        <f t="shared" si="0"/>
        <v>5</v>
      </c>
      <c r="Z11" s="3">
        <f t="shared" si="0"/>
        <v>4</v>
      </c>
    </row>
    <row r="12" spans="1:26">
      <c r="A12" s="72" t="s">
        <v>66</v>
      </c>
      <c r="B12" s="72"/>
      <c r="C12" s="3">
        <f>C10/C11</f>
        <v>1</v>
      </c>
      <c r="D12" s="3">
        <f t="shared" ref="D12:Z12" si="1">D10/D11</f>
        <v>1</v>
      </c>
      <c r="E12" s="3">
        <f t="shared" si="1"/>
        <v>1</v>
      </c>
      <c r="F12" s="3">
        <f t="shared" si="1"/>
        <v>1</v>
      </c>
      <c r="G12" s="3">
        <f t="shared" si="1"/>
        <v>1</v>
      </c>
      <c r="H12" s="3">
        <f t="shared" si="1"/>
        <v>1</v>
      </c>
      <c r="I12" s="3">
        <f t="shared" si="1"/>
        <v>1</v>
      </c>
      <c r="J12" s="3">
        <f t="shared" si="1"/>
        <v>1</v>
      </c>
      <c r="K12" s="3">
        <f t="shared" si="1"/>
        <v>1</v>
      </c>
      <c r="L12" s="3">
        <f t="shared" si="1"/>
        <v>1</v>
      </c>
      <c r="M12" s="3">
        <f t="shared" si="1"/>
        <v>1</v>
      </c>
      <c r="N12" s="3">
        <f t="shared" si="1"/>
        <v>1</v>
      </c>
      <c r="O12" s="3">
        <f t="shared" si="1"/>
        <v>1</v>
      </c>
      <c r="P12" s="3">
        <f t="shared" si="1"/>
        <v>1</v>
      </c>
      <c r="Q12" s="3">
        <f t="shared" si="1"/>
        <v>1</v>
      </c>
      <c r="R12" s="3">
        <f t="shared" si="1"/>
        <v>1</v>
      </c>
      <c r="S12" s="3">
        <f t="shared" si="1"/>
        <v>1</v>
      </c>
      <c r="T12" s="3">
        <f t="shared" si="1"/>
        <v>1</v>
      </c>
      <c r="U12" s="3">
        <f t="shared" si="1"/>
        <v>1</v>
      </c>
      <c r="V12" s="3">
        <f t="shared" si="1"/>
        <v>1</v>
      </c>
      <c r="W12" s="3">
        <f t="shared" si="1"/>
        <v>1</v>
      </c>
      <c r="X12" s="3">
        <f t="shared" si="1"/>
        <v>1</v>
      </c>
      <c r="Y12" s="3">
        <f t="shared" si="1"/>
        <v>1.2</v>
      </c>
      <c r="Z12" s="3">
        <f t="shared" si="1"/>
        <v>1.5</v>
      </c>
    </row>
    <row r="13" spans="1:26">
      <c r="A13" s="72" t="s">
        <v>65</v>
      </c>
      <c r="B13" s="72"/>
      <c r="C13" s="3">
        <f>STDEV(C4:C9)</f>
        <v>2.9451705089834943E-2</v>
      </c>
      <c r="D13" s="3">
        <f t="shared" ref="D13:Z13" si="2">STDEV(D4:D9)</f>
        <v>1041.5848341189812</v>
      </c>
      <c r="E13" s="3">
        <f t="shared" si="2"/>
        <v>496.09451384455645</v>
      </c>
      <c r="F13" s="3">
        <f t="shared" si="2"/>
        <v>225.82242286067751</v>
      </c>
      <c r="G13" s="3">
        <f t="shared" si="2"/>
        <v>171.91742203744215</v>
      </c>
      <c r="H13" s="3">
        <f t="shared" si="2"/>
        <v>60.188592496142213</v>
      </c>
      <c r="I13" s="3">
        <f t="shared" si="2"/>
        <v>48.673401360496676</v>
      </c>
      <c r="J13" s="3">
        <f t="shared" si="2"/>
        <v>64.173722555783399</v>
      </c>
      <c r="K13" s="3">
        <f t="shared" si="2"/>
        <v>374.71362398503737</v>
      </c>
      <c r="L13" s="3">
        <f t="shared" si="2"/>
        <v>346.77927658190117</v>
      </c>
      <c r="M13" s="3">
        <f t="shared" si="2"/>
        <v>2323.0938853175953</v>
      </c>
      <c r="N13" s="3">
        <f t="shared" si="2"/>
        <v>313.11898696821311</v>
      </c>
      <c r="O13" s="3">
        <f t="shared" si="2"/>
        <v>1044.062593909005</v>
      </c>
      <c r="P13" s="3">
        <f t="shared" si="2"/>
        <v>285.36345246019152</v>
      </c>
      <c r="Q13" s="3">
        <f t="shared" si="2"/>
        <v>690.10793841736574</v>
      </c>
      <c r="R13" s="3">
        <f t="shared" si="2"/>
        <v>261.11964052262846</v>
      </c>
      <c r="S13" s="3">
        <f t="shared" si="2"/>
        <v>309.44881106035405</v>
      </c>
      <c r="T13" s="3">
        <f t="shared" si="2"/>
        <v>13994.974461093761</v>
      </c>
      <c r="U13" s="3">
        <f t="shared" si="2"/>
        <v>3632.6574661900995</v>
      </c>
      <c r="V13" s="3">
        <f t="shared" si="2"/>
        <v>7326.466144511056</v>
      </c>
      <c r="W13" s="3">
        <f t="shared" si="2"/>
        <v>136.7797499632164</v>
      </c>
      <c r="X13" s="3">
        <f t="shared" si="2"/>
        <v>33.980386499665755</v>
      </c>
      <c r="Y13" s="3">
        <f t="shared" si="2"/>
        <v>34.424874727440915</v>
      </c>
      <c r="Z13" s="3">
        <f t="shared" si="2"/>
        <v>14.747881203752625</v>
      </c>
    </row>
    <row r="14" spans="1:26">
      <c r="A14" s="72" t="s">
        <v>63</v>
      </c>
      <c r="B14" s="72"/>
      <c r="C14" s="3">
        <f>MIN(C4:C9)</f>
        <v>5.3191489361702126E-3</v>
      </c>
      <c r="D14" s="3">
        <f t="shared" ref="D14:Z14" si="3">MIN(D4:D9)</f>
        <v>2604</v>
      </c>
      <c r="E14" s="3">
        <f t="shared" si="3"/>
        <v>659</v>
      </c>
      <c r="F14" s="3">
        <f t="shared" si="3"/>
        <v>225</v>
      </c>
      <c r="G14" s="3">
        <f t="shared" si="3"/>
        <v>265</v>
      </c>
      <c r="H14" s="3">
        <f t="shared" si="3"/>
        <v>48</v>
      </c>
      <c r="I14" s="3">
        <f t="shared" si="3"/>
        <v>24</v>
      </c>
      <c r="J14" s="3">
        <f t="shared" si="3"/>
        <v>135</v>
      </c>
      <c r="K14" s="3">
        <f t="shared" si="3"/>
        <v>157</v>
      </c>
      <c r="L14" s="3">
        <f t="shared" si="3"/>
        <v>277</v>
      </c>
      <c r="M14" s="3">
        <f t="shared" si="3"/>
        <v>6009</v>
      </c>
      <c r="N14" s="3">
        <f t="shared" si="3"/>
        <v>194</v>
      </c>
      <c r="O14" s="3">
        <f t="shared" si="3"/>
        <v>697</v>
      </c>
      <c r="P14" s="3">
        <f t="shared" si="3"/>
        <v>291</v>
      </c>
      <c r="Q14" s="3">
        <f t="shared" si="3"/>
        <v>505</v>
      </c>
      <c r="R14" s="3">
        <f t="shared" si="3"/>
        <v>391</v>
      </c>
      <c r="S14" s="3">
        <f t="shared" si="3"/>
        <v>382</v>
      </c>
      <c r="T14" s="3">
        <f t="shared" si="3"/>
        <v>10040</v>
      </c>
      <c r="U14" s="3">
        <f t="shared" si="3"/>
        <v>4820</v>
      </c>
      <c r="V14" s="3">
        <f t="shared" si="3"/>
        <v>11806</v>
      </c>
      <c r="W14" s="3">
        <f t="shared" si="3"/>
        <v>32</v>
      </c>
      <c r="X14" s="3">
        <f t="shared" si="3"/>
        <v>12</v>
      </c>
      <c r="Y14" s="3">
        <f t="shared" si="3"/>
        <v>0</v>
      </c>
      <c r="Z14" s="3">
        <f t="shared" si="3"/>
        <v>0</v>
      </c>
    </row>
    <row r="15" spans="1:26">
      <c r="A15" s="76" t="s">
        <v>64</v>
      </c>
      <c r="B15" s="76"/>
      <c r="C15" s="3">
        <f>MAX(C4:C9)</f>
        <v>0.08</v>
      </c>
      <c r="D15" s="3">
        <f t="shared" ref="D15:Z15" si="4">MAX(D4:D9)</f>
        <v>5145</v>
      </c>
      <c r="E15" s="3">
        <f t="shared" si="4"/>
        <v>2129</v>
      </c>
      <c r="F15" s="3">
        <f t="shared" si="4"/>
        <v>890</v>
      </c>
      <c r="G15" s="3">
        <f t="shared" si="4"/>
        <v>770</v>
      </c>
      <c r="H15" s="3">
        <f t="shared" si="4"/>
        <v>191</v>
      </c>
      <c r="I15" s="3">
        <f t="shared" si="4"/>
        <v>155</v>
      </c>
      <c r="J15" s="3">
        <f t="shared" si="4"/>
        <v>288</v>
      </c>
      <c r="K15" s="3">
        <f t="shared" si="4"/>
        <v>1232</v>
      </c>
      <c r="L15" s="3">
        <f t="shared" si="4"/>
        <v>1232</v>
      </c>
      <c r="M15" s="3">
        <f t="shared" si="4"/>
        <v>12012</v>
      </c>
      <c r="N15" s="3">
        <f t="shared" si="4"/>
        <v>1012</v>
      </c>
      <c r="O15" s="3">
        <f t="shared" si="4"/>
        <v>3444</v>
      </c>
      <c r="P15" s="3">
        <f t="shared" si="4"/>
        <v>877</v>
      </c>
      <c r="Q15" s="3">
        <f t="shared" si="4"/>
        <v>2294</v>
      </c>
      <c r="R15" s="3">
        <f t="shared" si="4"/>
        <v>1000</v>
      </c>
      <c r="S15" s="3">
        <f t="shared" si="4"/>
        <v>1211</v>
      </c>
      <c r="T15" s="3">
        <f t="shared" si="4"/>
        <v>51365</v>
      </c>
      <c r="U15" s="3">
        <f t="shared" si="4"/>
        <v>14008</v>
      </c>
      <c r="V15" s="3">
        <f t="shared" si="4"/>
        <v>29334</v>
      </c>
      <c r="W15" s="3">
        <f t="shared" si="4"/>
        <v>385</v>
      </c>
      <c r="X15" s="3">
        <f t="shared" si="4"/>
        <v>101</v>
      </c>
      <c r="Y15" s="3">
        <f t="shared" si="4"/>
        <v>94.8</v>
      </c>
      <c r="Z15" s="3">
        <f t="shared" si="4"/>
        <v>37.5</v>
      </c>
    </row>
  </sheetData>
  <mergeCells count="6">
    <mergeCell ref="A15:B15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3:Z15"/>
  <sheetViews>
    <sheetView topLeftCell="G1" workbookViewId="0">
      <selection activeCell="H5" sqref="H5"/>
    </sheetView>
  </sheetViews>
  <sheetFormatPr defaultRowHeight="15"/>
  <cols>
    <col min="1" max="1" width="5.5703125" customWidth="1"/>
    <col min="2" max="2" width="22.85546875" customWidth="1"/>
    <col min="3" max="3" width="12.42578125" customWidth="1"/>
    <col min="13" max="13" width="11" customWidth="1"/>
    <col min="14" max="14" width="13.7109375" customWidth="1"/>
  </cols>
  <sheetData>
    <row r="3" spans="1:26" s="29" customFormat="1" ht="89.25" customHeight="1">
      <c r="A3" s="5" t="s">
        <v>0</v>
      </c>
      <c r="B3" s="5" t="s">
        <v>83</v>
      </c>
      <c r="C3" s="6" t="s">
        <v>86</v>
      </c>
      <c r="D3" s="6" t="s">
        <v>37</v>
      </c>
      <c r="E3" s="6" t="s">
        <v>40</v>
      </c>
      <c r="F3" s="6" t="s">
        <v>39</v>
      </c>
      <c r="G3" s="6" t="s">
        <v>41</v>
      </c>
      <c r="H3" s="6" t="s">
        <v>38</v>
      </c>
      <c r="I3" s="6" t="s">
        <v>42</v>
      </c>
      <c r="J3" s="6" t="s">
        <v>43</v>
      </c>
      <c r="K3" s="6" t="s">
        <v>54</v>
      </c>
      <c r="L3" s="6" t="s">
        <v>44</v>
      </c>
      <c r="M3" s="6" t="s">
        <v>45</v>
      </c>
      <c r="N3" s="6" t="s">
        <v>56</v>
      </c>
      <c r="O3" s="6" t="s">
        <v>55</v>
      </c>
      <c r="P3" s="6" t="s">
        <v>60</v>
      </c>
      <c r="Q3" s="6" t="s">
        <v>53</v>
      </c>
      <c r="R3" s="6" t="s">
        <v>59</v>
      </c>
      <c r="S3" s="6" t="s">
        <v>57</v>
      </c>
      <c r="T3" s="6" t="s">
        <v>58</v>
      </c>
      <c r="U3" s="6" t="s">
        <v>46</v>
      </c>
      <c r="V3" s="6" t="s">
        <v>47</v>
      </c>
      <c r="W3" s="6" t="s">
        <v>49</v>
      </c>
      <c r="X3" s="6" t="s">
        <v>48</v>
      </c>
      <c r="Y3" s="6" t="s">
        <v>50</v>
      </c>
      <c r="Z3" s="6" t="s">
        <v>51</v>
      </c>
    </row>
    <row r="4" spans="1:26">
      <c r="A4" s="3">
        <v>1</v>
      </c>
      <c r="B4" s="3" t="s">
        <v>77</v>
      </c>
      <c r="C4" s="3">
        <f>(pmbobotn!C4-pmbobotn!C$14)/pmbobotn!C$13</f>
        <v>0</v>
      </c>
      <c r="D4" s="3">
        <f>(pmbobotn!D4-pmbobotn!D$14)/pmbobotn!D$13</f>
        <v>1.786700361832857</v>
      </c>
      <c r="E4" s="3">
        <f>(pmbobotn!E4-pmbobotn!E$14)/pmbobotn!E$13</f>
        <v>1.0481873624648346</v>
      </c>
      <c r="F4" s="3">
        <f>(pmbobotn!F4-pmbobotn!F$14)/pmbobotn!F$13</f>
        <v>0.75723215539804689</v>
      </c>
      <c r="G4" s="3">
        <f>(pmbobotn!G4-pmbobotn!G$14)/pmbobotn!G$13</f>
        <v>0.97139660437456321</v>
      </c>
      <c r="H4" s="3">
        <f>(pmbobotn!H4-pmbobotn!H$14)/pmbobotn!H$13</f>
        <v>0.64796331634602855</v>
      </c>
      <c r="I4" s="3">
        <f>(pmbobotn!I4-pmbobotn!I$14)/pmbobotn!I$13</f>
        <v>0.49308245015065655</v>
      </c>
      <c r="J4" s="3">
        <f>(pmbobotn!J4-pmbobotn!J$14)/pmbobotn!J$13</f>
        <v>2.2283263975484107</v>
      </c>
      <c r="K4" s="3">
        <f>(pmbobotn!K4-pmbobotn!K$14)/pmbobotn!K$13</f>
        <v>0.58444632375775285</v>
      </c>
      <c r="L4" s="3">
        <f>(pmbobotn!L4-pmbobotn!L$14)/pmbobotn!L$13</f>
        <v>1.3841657573405637</v>
      </c>
      <c r="M4" s="3">
        <f>(pmbobotn!M4-pmbobotn!M$14)/pmbobotn!M$13</f>
        <v>2.1277659208010147</v>
      </c>
      <c r="N4" s="3">
        <f>(pmbobotn!N4-pmbobotn!N$14)/pmbobotn!N$13</f>
        <v>0.26188127648843085</v>
      </c>
      <c r="O4" s="3">
        <f>(pmbobotn!O4-pmbobotn!O$14)/pmbobotn!O$13</f>
        <v>0.36779404054913151</v>
      </c>
      <c r="P4" s="3">
        <f>(pmbobotn!P4-pmbobotn!P$14)/pmbobotn!P$13</f>
        <v>0</v>
      </c>
      <c r="Q4" s="3">
        <f>(pmbobotn!Q4-pmbobotn!Q$14)/pmbobotn!Q$13</f>
        <v>0.86942921041596544</v>
      </c>
      <c r="R4" s="3">
        <f>(pmbobotn!R4-pmbobotn!R$14)/pmbobotn!R$13</f>
        <v>2.0488692421956562</v>
      </c>
      <c r="S4" s="3">
        <f>(pmbobotn!S4-pmbobotn!S$14)/pmbobotn!S$13</f>
        <v>1.195674330536808</v>
      </c>
      <c r="T4" s="3">
        <f>(pmbobotn!T4-pmbobotn!T$14)/pmbobotn!T$13</f>
        <v>1.8555946688001617</v>
      </c>
      <c r="U4" s="3">
        <f>(pmbobotn!U4-pmbobotn!U$14)/pmbobotn!U$13</f>
        <v>0.39089840239996093</v>
      </c>
      <c r="V4" s="3">
        <f>(pmbobotn!V4-pmbobotn!V$14)/pmbobotn!V$13</f>
        <v>1.784079765357643</v>
      </c>
      <c r="W4" s="3">
        <f>(pmbobotn!W4-pmbobotn!W$14)/pmbobotn!W$13</f>
        <v>0.29975197360008304</v>
      </c>
      <c r="X4" s="3">
        <f>(pmbobotn!X4-pmbobotn!X$14)/pmbobotn!X$13</f>
        <v>0.61800356509207344</v>
      </c>
      <c r="Y4" s="3">
        <f>(pmbobotn!Y4-pmbobotn!Y$14)/pmbobotn!Y$13</f>
        <v>0.55773623439492737</v>
      </c>
      <c r="Z4" s="3">
        <f>(pmbobotn!Z4-pmbobotn!Z$14)/pmbobotn!Z$13</f>
        <v>0.10170952554312156</v>
      </c>
    </row>
    <row r="5" spans="1:26">
      <c r="A5" s="3">
        <v>2</v>
      </c>
      <c r="B5" s="3" t="s">
        <v>78</v>
      </c>
      <c r="C5" s="3">
        <f>(pmbobotn!C5-pmbobotn!C$14)/pmbobotn!C$13</f>
        <v>0.13971392540532163</v>
      </c>
      <c r="D5" s="3">
        <f>(pmbobotn!D5-pmbobotn!D$14)/pmbobotn!D$13</f>
        <v>0.5606840469158455</v>
      </c>
      <c r="E5" s="3">
        <f>(pmbobotn!E5-pmbobotn!E$14)/pmbobotn!E$13</f>
        <v>1.0824550262377235</v>
      </c>
      <c r="F5" s="3">
        <f>(pmbobotn!F5-pmbobotn!F$14)/pmbobotn!F$13</f>
        <v>0.87679512730300169</v>
      </c>
      <c r="G5" s="3">
        <f>(pmbobotn!G5-pmbobotn!G$14)/pmbobotn!G$13</f>
        <v>0.77944398195324227</v>
      </c>
      <c r="H5" s="3">
        <f>(pmbobotn!H5-pmbobotn!H$14)/pmbobotn!H$13</f>
        <v>0</v>
      </c>
      <c r="I5" s="3">
        <f>(pmbobotn!I5-pmbobotn!I$14)/pmbobotn!I$13</f>
        <v>0</v>
      </c>
      <c r="J5" s="3">
        <f>(pmbobotn!J5-pmbobotn!J$14)/pmbobotn!J$13</f>
        <v>0.32723674369592043</v>
      </c>
      <c r="K5" s="3">
        <f>(pmbobotn!K5-pmbobotn!K$14)/pmbobotn!K$13</f>
        <v>0</v>
      </c>
      <c r="L5" s="3">
        <f>(pmbobotn!L5-pmbobotn!L$14)/pmbobotn!L$13</f>
        <v>0</v>
      </c>
      <c r="M5" s="3">
        <f>(pmbobotn!M5-pmbobotn!M$14)/pmbobotn!M$13</f>
        <v>0.57983020338235214</v>
      </c>
      <c r="N5" s="3">
        <f>(pmbobotn!N5-pmbobotn!N$14)/pmbobotn!N$13</f>
        <v>0.24591290597084361</v>
      </c>
      <c r="O5" s="3">
        <f>(pmbobotn!O5-pmbobotn!O$14)/pmbobotn!O$13</f>
        <v>3.6396285262674473E-2</v>
      </c>
      <c r="P5" s="3">
        <f>(pmbobotn!P5-pmbobotn!P$14)/pmbobotn!P$13</f>
        <v>0.73940793111701897</v>
      </c>
      <c r="Q5" s="3">
        <f>(pmbobotn!Q5-pmbobotn!Q$14)/pmbobotn!Q$13</f>
        <v>5.5063849993011144E-2</v>
      </c>
      <c r="R5" s="3">
        <f>(pmbobotn!R5-pmbobotn!R$14)/pmbobotn!R$13</f>
        <v>0.12637885045319003</v>
      </c>
      <c r="S5" s="3">
        <f>(pmbobotn!S5-pmbobotn!S$14)/pmbobotn!S$13</f>
        <v>0</v>
      </c>
      <c r="T5" s="3">
        <f>(pmbobotn!T5-pmbobotn!T$14)/pmbobotn!T$13</f>
        <v>1.1119705893899694</v>
      </c>
      <c r="U5" s="3">
        <f>(pmbobotn!U5-pmbobotn!U$14)/pmbobotn!U$13</f>
        <v>2.0048683554076869</v>
      </c>
      <c r="V5" s="3">
        <f>(pmbobotn!V5-pmbobotn!V$14)/pmbobotn!V$13</f>
        <v>1.9379056314396614</v>
      </c>
      <c r="W5" s="3">
        <f>(pmbobotn!W5-pmbobotn!W$14)/pmbobotn!W$13</f>
        <v>0.1242874036878393</v>
      </c>
      <c r="X5" s="3">
        <f>(pmbobotn!X5-pmbobotn!X$14)/pmbobotn!X$13</f>
        <v>8.8286223584581922E-2</v>
      </c>
      <c r="Y5" s="3">
        <f>(pmbobotn!Y5-pmbobotn!Y$14)/pmbobotn!Y$13</f>
        <v>0.31372663184714666</v>
      </c>
      <c r="Z5" s="3">
        <f>(pmbobotn!Z5-pmbobotn!Z$14)/pmbobotn!Z$13</f>
        <v>0</v>
      </c>
    </row>
    <row r="6" spans="1:26">
      <c r="A6" s="3">
        <v>3</v>
      </c>
      <c r="B6" s="3" t="s">
        <v>79</v>
      </c>
      <c r="C6" s="3">
        <f>(pmbobotn!C6-pmbobotn!C$14)/pmbobotn!C$13</f>
        <v>4.3660320343661241E-2</v>
      </c>
      <c r="D6" s="3">
        <f>(pmbobotn!D6-pmbobotn!D$14)/pmbobotn!D$13</f>
        <v>2.4395516493376084</v>
      </c>
      <c r="E6" s="3">
        <f>(pmbobotn!E6-pmbobotn!E$14)/pmbobotn!E$13</f>
        <v>2.9631450438909748</v>
      </c>
      <c r="F6" s="3">
        <f>(pmbobotn!F6-pmbobotn!F$14)/pmbobotn!F$13</f>
        <v>2.9447917154368488</v>
      </c>
      <c r="G6" s="3">
        <f>(pmbobotn!G6-pmbobotn!G$14)/pmbobotn!G$13</f>
        <v>2.9374567976596073</v>
      </c>
      <c r="H6" s="3">
        <f>(pmbobotn!H6-pmbobotn!H$14)/pmbobotn!H$13</f>
        <v>2.3758654932687717</v>
      </c>
      <c r="I6" s="3">
        <f>(pmbobotn!I6-pmbobotn!I$14)/pmbobotn!I$13</f>
        <v>2.6914083737390002</v>
      </c>
      <c r="J6" s="3">
        <f>(pmbobotn!J6-pmbobotn!J$14)/pmbobotn!J$13</f>
        <v>2.3841534183559916</v>
      </c>
      <c r="K6" s="3">
        <f>(pmbobotn!K6-pmbobotn!K$14)/pmbobotn!K$13</f>
        <v>2.8688575252949051</v>
      </c>
      <c r="L6" s="3">
        <f>(pmbobotn!L6-pmbobotn!L$14)/pmbobotn!L$13</f>
        <v>2.7539131213754962</v>
      </c>
      <c r="M6" s="3">
        <f>(pmbobotn!M6-pmbobotn!M$14)/pmbobotn!M$13</f>
        <v>2.5840539798843802</v>
      </c>
      <c r="N6" s="3">
        <f>(pmbobotn!N6-pmbobotn!N$14)/pmbobotn!N$13</f>
        <v>0.3544978254904369</v>
      </c>
      <c r="O6" s="3">
        <f>(pmbobotn!O6-pmbobotn!O$14)/pmbobotn!O$13</f>
        <v>2.6310683056991255</v>
      </c>
      <c r="P6" s="3">
        <f>(pmbobotn!P6-pmbobotn!P$14)/pmbobotn!P$13</f>
        <v>1.9869397959400461</v>
      </c>
      <c r="Q6" s="3">
        <f>(pmbobotn!Q6-pmbobotn!Q$14)/pmbobotn!Q$13</f>
        <v>2.5923480957236036</v>
      </c>
      <c r="R6" s="3">
        <f>(pmbobotn!R6-pmbobotn!R$14)/pmbobotn!R$13</f>
        <v>1.658243704431251</v>
      </c>
      <c r="S6" s="3">
        <f>(pmbobotn!S6-pmbobotn!S$14)/pmbobotn!S$13</f>
        <v>2.6789568108513886</v>
      </c>
      <c r="T6" s="3">
        <f>(pmbobotn!T6-pmbobotn!T$14)/pmbobotn!T$13</f>
        <v>0.85752210790830374</v>
      </c>
      <c r="U6" s="3">
        <f>(pmbobotn!U6-pmbobotn!U$14)/pmbobotn!U$13</f>
        <v>1.4149421044618304</v>
      </c>
      <c r="V6" s="3">
        <f>(pmbobotn!V6-pmbobotn!V$14)/pmbobotn!V$13</f>
        <v>0.77458898847866453</v>
      </c>
      <c r="W6" s="3">
        <f>(pmbobotn!W6-pmbobotn!W$14)/pmbobotn!W$13</f>
        <v>2.5807913824592514</v>
      </c>
      <c r="X6" s="3">
        <f>(pmbobotn!X6-pmbobotn!X$14)/pmbobotn!X$13</f>
        <v>2.619157966342597</v>
      </c>
      <c r="Y6" s="3">
        <f>(pmbobotn!Y6-pmbobotn!Y$14)/pmbobotn!Y$13</f>
        <v>2.753822657324954</v>
      </c>
      <c r="Z6" s="3">
        <f>(pmbobotn!Z6-pmbobotn!Z$14)/pmbobotn!Z$13</f>
        <v>2.5427381385780392</v>
      </c>
    </row>
    <row r="7" spans="1:26">
      <c r="A7" s="3">
        <v>4</v>
      </c>
      <c r="B7" s="3" t="s">
        <v>80</v>
      </c>
      <c r="C7" s="3">
        <f>(pmbobotn!C7-pmbobotn!C$14)/pmbobotn!C$13</f>
        <v>0.18189125658835339</v>
      </c>
      <c r="D7" s="3">
        <f>(pmbobotn!D7-pmbobotn!D$14)/pmbobotn!D$13</f>
        <v>0</v>
      </c>
      <c r="E7" s="3">
        <f>(pmbobotn!E7-pmbobotn!E$14)/pmbobotn!E$13</f>
        <v>0</v>
      </c>
      <c r="F7" s="3">
        <f>(pmbobotn!F7-pmbobotn!F$14)/pmbobotn!F$13</f>
        <v>0</v>
      </c>
      <c r="G7" s="3">
        <f>(pmbobotn!G7-pmbobotn!G$14)/pmbobotn!G$13</f>
        <v>0</v>
      </c>
      <c r="H7" s="3">
        <f>(pmbobotn!H7-pmbobotn!H$14)/pmbobotn!H$13</f>
        <v>1.6614444008872527E-2</v>
      </c>
      <c r="I7" s="3">
        <f>(pmbobotn!I7-pmbobotn!I$14)/pmbobotn!I$13</f>
        <v>0.43144714388182448</v>
      </c>
      <c r="J7" s="3">
        <f>(pmbobotn!J7-pmbobotn!J$14)/pmbobotn!J$13</f>
        <v>0</v>
      </c>
      <c r="K7" s="3">
        <f>(pmbobotn!K7-pmbobotn!K$14)/pmbobotn!K$13</f>
        <v>0.72855637619117131</v>
      </c>
      <c r="L7" s="3">
        <f>(pmbobotn!L7-pmbobotn!L$14)/pmbobotn!L$13</f>
        <v>0.51041112301933278</v>
      </c>
      <c r="M7" s="3">
        <f>(pmbobotn!M7-pmbobotn!M$14)/pmbobotn!M$13</f>
        <v>0</v>
      </c>
      <c r="N7" s="3">
        <f>(pmbobotn!N7-pmbobotn!N$14)/pmbobotn!N$13</f>
        <v>6.0679807966831541E-2</v>
      </c>
      <c r="O7" s="3">
        <f>(pmbobotn!O7-pmbobotn!O$14)/pmbobotn!O$13</f>
        <v>0.28255010927602547</v>
      </c>
      <c r="P7" s="3">
        <f>(pmbobotn!P7-pmbobotn!P$14)/pmbobotn!P$13</f>
        <v>3.153872691968327E-2</v>
      </c>
      <c r="Q7" s="3">
        <f>(pmbobotn!Q7-pmbobotn!Q$14)/pmbobotn!Q$13</f>
        <v>0</v>
      </c>
      <c r="R7" s="3">
        <f>(pmbobotn!R7-pmbobotn!R$14)/pmbobotn!R$13</f>
        <v>0</v>
      </c>
      <c r="S7" s="3">
        <f>(pmbobotn!S7-pmbobotn!S$14)/pmbobotn!S$13</f>
        <v>0.29730280651185498</v>
      </c>
      <c r="T7" s="3">
        <f>(pmbobotn!T7-pmbobotn!T$14)/pmbobotn!T$13</f>
        <v>0</v>
      </c>
      <c r="U7" s="3">
        <f>(pmbobotn!U7-pmbobotn!U$14)/pmbobotn!U$13</f>
        <v>0</v>
      </c>
      <c r="V7" s="3">
        <f>(pmbobotn!V7-pmbobotn!V$14)/pmbobotn!V$13</f>
        <v>0</v>
      </c>
      <c r="W7" s="3">
        <f>(pmbobotn!W7-pmbobotn!W$14)/pmbobotn!W$13</f>
        <v>0.16815354616590023</v>
      </c>
      <c r="X7" s="3">
        <f>(pmbobotn!X7-pmbobotn!X$14)/pmbobotn!X$13</f>
        <v>2.9428741194860643E-2</v>
      </c>
      <c r="Y7" s="3">
        <f>(pmbobotn!Y7-pmbobotn!Y$14)/pmbobotn!Y$13</f>
        <v>0.31372663184714666</v>
      </c>
      <c r="Z7" s="3">
        <f>(pmbobotn!Z7-pmbobotn!Z$14)/pmbobotn!Z$13</f>
        <v>0.10170952554312156</v>
      </c>
    </row>
    <row r="8" spans="1:26">
      <c r="A8" s="3">
        <v>5</v>
      </c>
      <c r="B8" s="3" t="s">
        <v>81</v>
      </c>
      <c r="C8" s="3">
        <f>(pmbobotn!C8-pmbobotn!C$14)/pmbobotn!C$13</f>
        <v>2.5357055164050717</v>
      </c>
      <c r="D8" s="3">
        <f>(pmbobotn!D8-pmbobotn!D$14)/pmbobotn!D$13</f>
        <v>0.58948630959987858</v>
      </c>
      <c r="E8" s="3">
        <f>(pmbobotn!E8-pmbobotn!E$14)/pmbobotn!E$13</f>
        <v>1.0360928928979327</v>
      </c>
      <c r="F8" s="3">
        <f>(pmbobotn!F8-pmbobotn!F$14)/pmbobotn!F$13</f>
        <v>1.4967512779212857</v>
      </c>
      <c r="G8" s="3">
        <f>(pmbobotn!G8-pmbobotn!G$14)/pmbobotn!G$13</f>
        <v>0.56422437499600375</v>
      </c>
      <c r="H8" s="3">
        <f>(pmbobotn!H8-pmbobotn!H$14)/pmbobotn!H$13</f>
        <v>1.794359952958233</v>
      </c>
      <c r="I8" s="3">
        <f>(pmbobotn!I8-pmbobotn!I$14)/pmbobotn!I$13</f>
        <v>0.71907857313637413</v>
      </c>
      <c r="J8" s="3">
        <f>(pmbobotn!J8-pmbobotn!J$14)/pmbobotn!J$13</f>
        <v>0.98171023108776134</v>
      </c>
      <c r="K8" s="3">
        <f>(pmbobotn!K8-pmbobotn!K$14)/pmbobotn!K$13</f>
        <v>1.0488009371543234</v>
      </c>
      <c r="L8" s="3">
        <f>(pmbobotn!L8-pmbobotn!L$14)/pmbobotn!L$13</f>
        <v>1.8859258443765179</v>
      </c>
      <c r="M8" s="3">
        <f>(pmbobotn!M8-pmbobotn!M$14)/pmbobotn!M$13</f>
        <v>1.5160816453694463</v>
      </c>
      <c r="N8" s="3">
        <f>(pmbobotn!N8-pmbobotn!N$14)/pmbobotn!N$13</f>
        <v>0</v>
      </c>
      <c r="O8" s="3">
        <f>(pmbobotn!O8-pmbobotn!O$14)/pmbobotn!O$13</f>
        <v>0.93768324400416592</v>
      </c>
      <c r="P8" s="3">
        <f>(pmbobotn!P8-pmbobotn!P$14)/pmbobotn!P$13</f>
        <v>2.0114699168775774</v>
      </c>
      <c r="Q8" s="3">
        <f>(pmbobotn!Q8-pmbobotn!Q$14)/pmbobotn!Q$13</f>
        <v>1.660609791894494</v>
      </c>
      <c r="R8" s="3">
        <f>(pmbobotn!R8-pmbobotn!R$14)/pmbobotn!R$13</f>
        <v>2.3322642401815976</v>
      </c>
      <c r="S8" s="3">
        <f>(pmbobotn!S8-pmbobotn!S$14)/pmbobotn!S$13</f>
        <v>1.6545547492833668</v>
      </c>
      <c r="T8" s="3">
        <f>(pmbobotn!T8-pmbobotn!T$14)/pmbobotn!T$13</f>
        <v>1.1016811815457235</v>
      </c>
      <c r="U8" s="3">
        <f>(pmbobotn!U8-pmbobotn!U$14)/pmbobotn!U$13</f>
        <v>2.0169807002707842</v>
      </c>
      <c r="V8" s="3">
        <f>(pmbobotn!V8-pmbobotn!V$14)/pmbobotn!V$13</f>
        <v>0.16310728479859102</v>
      </c>
      <c r="W8" s="3">
        <f>(pmbobotn!W8-pmbobotn!W$14)/pmbobotn!W$13</f>
        <v>1.1478307281759277</v>
      </c>
      <c r="X8" s="3">
        <f>(pmbobotn!X8-pmbobotn!X$14)/pmbobotn!X$13</f>
        <v>0.64743230628693416</v>
      </c>
      <c r="Y8" s="3">
        <f>(pmbobotn!Y8-pmbobotn!Y$14)/pmbobotn!Y$13</f>
        <v>0.90632138089175707</v>
      </c>
      <c r="Z8" s="3">
        <f>(pmbobotn!Z8-pmbobotn!Z$14)/pmbobotn!Z$13</f>
        <v>0.71196667880185094</v>
      </c>
    </row>
    <row r="9" spans="1:26">
      <c r="A9" s="3">
        <v>6</v>
      </c>
      <c r="B9" s="3" t="s">
        <v>84</v>
      </c>
      <c r="C9" s="3">
        <f>(pmbobotn!C9-pmbobotn!C$14)/pmbobotn!C$13</f>
        <v>9.1751612679769695E-2</v>
      </c>
      <c r="D9" s="3">
        <f>(pmbobotn!D9-pmbobotn!D$14)/pmbobotn!D$13</f>
        <v>2.1572894750340836</v>
      </c>
      <c r="E9" s="3">
        <f>(pmbobotn!E9-pmbobotn!E$14)/pmbobotn!E$13</f>
        <v>1.9109261915705062</v>
      </c>
      <c r="F9" s="3">
        <f>(pmbobotn!F9-pmbobotn!F$14)/pmbobotn!F$13</f>
        <v>1.6074577333888362</v>
      </c>
      <c r="G9" s="3">
        <f>(pmbobotn!G9-pmbobotn!G$14)/pmbobotn!G$13</f>
        <v>1.2040664497337399</v>
      </c>
      <c r="H9" s="3">
        <f>(pmbobotn!H9-pmbobotn!H$14)/pmbobotn!H$13</f>
        <v>0.282445548150833</v>
      </c>
      <c r="I9" s="3">
        <f>(pmbobotn!I9-pmbobotn!I$14)/pmbobotn!I$13</f>
        <v>4.1090204179221379E-2</v>
      </c>
      <c r="J9" s="3">
        <f>(pmbobotn!J9-pmbobotn!J$14)/pmbobotn!J$13</f>
        <v>1.7764280372064252</v>
      </c>
      <c r="K9" s="3">
        <f>(pmbobotn!K9-pmbobotn!K$14)/pmbobotn!K$13</f>
        <v>0.47769813677003542</v>
      </c>
      <c r="L9" s="3">
        <f>(pmbobotn!L9-pmbobotn!L$14)/pmbobotn!L$13</f>
        <v>0.79012795314857176</v>
      </c>
      <c r="M9" s="3">
        <f>(pmbobotn!M9-pmbobotn!M$14)/pmbobotn!M$13</f>
        <v>2.0795543522940929</v>
      </c>
      <c r="N9" s="3">
        <f>(pmbobotn!N9-pmbobotn!N$14)/pmbobotn!N$13</f>
        <v>2.612425416677274</v>
      </c>
      <c r="O9" s="3">
        <f>(pmbobotn!O9-pmbobotn!O$14)/pmbobotn!O$13</f>
        <v>0</v>
      </c>
      <c r="P9" s="3">
        <f>(pmbobotn!P9-pmbobotn!P$14)/pmbobotn!P$13</f>
        <v>2.0535215527704884</v>
      </c>
      <c r="Q9" s="3">
        <f>(pmbobotn!Q9-pmbobotn!Q$14)/pmbobotn!Q$13</f>
        <v>0.64917381044392086</v>
      </c>
      <c r="R9" s="3">
        <f>(pmbobotn!R9-pmbobotn!R$14)/pmbobotn!R$13</f>
        <v>1.7233479607253186</v>
      </c>
      <c r="S9" s="3">
        <f>(pmbobotn!S9-pmbobotn!S$14)/pmbobotn!S$13</f>
        <v>0.51058525466166393</v>
      </c>
      <c r="T9" s="3">
        <f>(pmbobotn!T9-pmbobotn!T$14)/pmbobotn!T$13</f>
        <v>2.9528456886351684</v>
      </c>
      <c r="U9" s="3">
        <f>(pmbobotn!U9-pmbobotn!U$14)/pmbobotn!U$13</f>
        <v>2.5292778318667897</v>
      </c>
      <c r="V9" s="3">
        <f>(pmbobotn!V9-pmbobotn!V$14)/pmbobotn!V$13</f>
        <v>2.3924221656482874</v>
      </c>
      <c r="W9" s="3">
        <f>(pmbobotn!W9-pmbobotn!W$14)/pmbobotn!W$13</f>
        <v>0</v>
      </c>
      <c r="X9" s="3">
        <f>(pmbobotn!X9-pmbobotn!X$14)/pmbobotn!X$13</f>
        <v>0</v>
      </c>
      <c r="Y9" s="3">
        <f>(pmbobotn!Y9-pmbobotn!Y$14)/pmbobotn!Y$13</f>
        <v>0</v>
      </c>
      <c r="Z9" s="3">
        <f>(pmbobotn!Z9-pmbobotn!Z$14)/pmbobotn!Z$13</f>
        <v>0</v>
      </c>
    </row>
    <row r="10" spans="1:26">
      <c r="A10" s="77" t="s">
        <v>61</v>
      </c>
      <c r="B10" s="77"/>
      <c r="C10" s="3">
        <v>6</v>
      </c>
      <c r="D10" s="3">
        <v>6</v>
      </c>
      <c r="E10" s="3">
        <v>6</v>
      </c>
      <c r="F10" s="3">
        <v>6</v>
      </c>
      <c r="G10" s="3">
        <v>6</v>
      </c>
      <c r="H10" s="3">
        <v>6</v>
      </c>
      <c r="I10" s="3">
        <v>6</v>
      </c>
      <c r="J10" s="3">
        <v>6</v>
      </c>
      <c r="K10" s="3">
        <v>6</v>
      </c>
      <c r="L10" s="3">
        <v>6</v>
      </c>
      <c r="M10" s="3">
        <v>6</v>
      </c>
      <c r="N10" s="3">
        <v>6</v>
      </c>
      <c r="O10" s="3">
        <v>6</v>
      </c>
      <c r="P10" s="3">
        <v>6</v>
      </c>
      <c r="Q10" s="3">
        <v>6</v>
      </c>
      <c r="R10" s="3">
        <v>6</v>
      </c>
      <c r="S10" s="3">
        <v>6</v>
      </c>
      <c r="T10" s="3">
        <v>6</v>
      </c>
      <c r="U10" s="3">
        <v>6</v>
      </c>
      <c r="V10" s="3">
        <v>6</v>
      </c>
      <c r="W10" s="3">
        <v>6</v>
      </c>
      <c r="X10" s="3">
        <v>6</v>
      </c>
      <c r="Y10" s="3">
        <v>6</v>
      </c>
      <c r="Z10" s="3">
        <v>6</v>
      </c>
    </row>
    <row r="11" spans="1:26">
      <c r="A11" s="72" t="s">
        <v>62</v>
      </c>
      <c r="B11" s="72"/>
      <c r="C11" s="3">
        <f>COUNTIF(C4:C9,"&gt;0")</f>
        <v>5</v>
      </c>
      <c r="D11" s="3">
        <f t="shared" ref="D11:Z11" si="0">COUNTIF(D4:D9,"&gt;0")</f>
        <v>5</v>
      </c>
      <c r="E11" s="3">
        <f t="shared" si="0"/>
        <v>5</v>
      </c>
      <c r="F11" s="3">
        <f t="shared" si="0"/>
        <v>5</v>
      </c>
      <c r="G11" s="3">
        <f t="shared" si="0"/>
        <v>5</v>
      </c>
      <c r="H11" s="3">
        <f t="shared" si="0"/>
        <v>5</v>
      </c>
      <c r="I11" s="3">
        <f t="shared" si="0"/>
        <v>5</v>
      </c>
      <c r="J11" s="3">
        <f t="shared" si="0"/>
        <v>5</v>
      </c>
      <c r="K11" s="3">
        <f t="shared" si="0"/>
        <v>5</v>
      </c>
      <c r="L11" s="3">
        <f t="shared" si="0"/>
        <v>5</v>
      </c>
      <c r="M11" s="3">
        <f t="shared" si="0"/>
        <v>5</v>
      </c>
      <c r="N11" s="3">
        <f t="shared" si="0"/>
        <v>5</v>
      </c>
      <c r="O11" s="3">
        <f t="shared" si="0"/>
        <v>5</v>
      </c>
      <c r="P11" s="3">
        <f t="shared" si="0"/>
        <v>5</v>
      </c>
      <c r="Q11" s="3">
        <f t="shared" si="0"/>
        <v>5</v>
      </c>
      <c r="R11" s="3">
        <f t="shared" si="0"/>
        <v>5</v>
      </c>
      <c r="S11" s="3">
        <f t="shared" si="0"/>
        <v>5</v>
      </c>
      <c r="T11" s="3">
        <f t="shared" si="0"/>
        <v>5</v>
      </c>
      <c r="U11" s="3">
        <f t="shared" si="0"/>
        <v>5</v>
      </c>
      <c r="V11" s="3">
        <f t="shared" si="0"/>
        <v>5</v>
      </c>
      <c r="W11" s="3">
        <f t="shared" si="0"/>
        <v>5</v>
      </c>
      <c r="X11" s="3">
        <f t="shared" si="0"/>
        <v>5</v>
      </c>
      <c r="Y11" s="3">
        <f t="shared" si="0"/>
        <v>5</v>
      </c>
      <c r="Z11" s="3">
        <f t="shared" si="0"/>
        <v>4</v>
      </c>
    </row>
    <row r="12" spans="1:26">
      <c r="A12" s="72" t="s">
        <v>66</v>
      </c>
      <c r="B12" s="72"/>
      <c r="C12" s="3">
        <f>C10/C11</f>
        <v>1.2</v>
      </c>
      <c r="D12" s="3">
        <f t="shared" ref="D12:Z12" si="1">D10/D11</f>
        <v>1.2</v>
      </c>
      <c r="E12" s="3">
        <f t="shared" si="1"/>
        <v>1.2</v>
      </c>
      <c r="F12" s="3">
        <f t="shared" si="1"/>
        <v>1.2</v>
      </c>
      <c r="G12" s="3">
        <f t="shared" si="1"/>
        <v>1.2</v>
      </c>
      <c r="H12" s="3">
        <f t="shared" si="1"/>
        <v>1.2</v>
      </c>
      <c r="I12" s="3">
        <f t="shared" si="1"/>
        <v>1.2</v>
      </c>
      <c r="J12" s="3">
        <f t="shared" si="1"/>
        <v>1.2</v>
      </c>
      <c r="K12" s="3">
        <f t="shared" si="1"/>
        <v>1.2</v>
      </c>
      <c r="L12" s="3">
        <f t="shared" si="1"/>
        <v>1.2</v>
      </c>
      <c r="M12" s="3">
        <f t="shared" si="1"/>
        <v>1.2</v>
      </c>
      <c r="N12" s="3">
        <f t="shared" si="1"/>
        <v>1.2</v>
      </c>
      <c r="O12" s="3">
        <f t="shared" si="1"/>
        <v>1.2</v>
      </c>
      <c r="P12" s="3">
        <f t="shared" si="1"/>
        <v>1.2</v>
      </c>
      <c r="Q12" s="3">
        <f t="shared" si="1"/>
        <v>1.2</v>
      </c>
      <c r="R12" s="3">
        <f t="shared" si="1"/>
        <v>1.2</v>
      </c>
      <c r="S12" s="3">
        <f t="shared" si="1"/>
        <v>1.2</v>
      </c>
      <c r="T12" s="3">
        <f t="shared" si="1"/>
        <v>1.2</v>
      </c>
      <c r="U12" s="3">
        <f t="shared" si="1"/>
        <v>1.2</v>
      </c>
      <c r="V12" s="3">
        <f t="shared" si="1"/>
        <v>1.2</v>
      </c>
      <c r="W12" s="3">
        <f t="shared" si="1"/>
        <v>1.2</v>
      </c>
      <c r="X12" s="3">
        <f t="shared" si="1"/>
        <v>1.2</v>
      </c>
      <c r="Y12" s="3">
        <f t="shared" si="1"/>
        <v>1.2</v>
      </c>
      <c r="Z12" s="3">
        <f t="shared" si="1"/>
        <v>1.5</v>
      </c>
    </row>
    <row r="13" spans="1:26">
      <c r="A13" s="72" t="s">
        <v>65</v>
      </c>
      <c r="B13" s="72"/>
      <c r="C13" s="3">
        <f>STDEV(C4:C9)</f>
        <v>1</v>
      </c>
      <c r="D13" s="3">
        <f t="shared" ref="D13:Z13" si="2">STDEV(D4:D9)</f>
        <v>1.0000000000000007</v>
      </c>
      <c r="E13" s="3">
        <f t="shared" si="2"/>
        <v>0.99999999999999978</v>
      </c>
      <c r="F13" s="3">
        <f t="shared" si="2"/>
        <v>1.0000000000000004</v>
      </c>
      <c r="G13" s="3">
        <f t="shared" si="2"/>
        <v>1.0000000000000002</v>
      </c>
      <c r="H13" s="3">
        <f t="shared" si="2"/>
        <v>1</v>
      </c>
      <c r="I13" s="3">
        <f t="shared" si="2"/>
        <v>1</v>
      </c>
      <c r="J13" s="3">
        <f t="shared" si="2"/>
        <v>1.0000000000000007</v>
      </c>
      <c r="K13" s="3">
        <f t="shared" si="2"/>
        <v>0.99999999999999978</v>
      </c>
      <c r="L13" s="3">
        <f t="shared" si="2"/>
        <v>0.99999999999999978</v>
      </c>
      <c r="M13" s="3">
        <f t="shared" si="2"/>
        <v>1</v>
      </c>
      <c r="N13" s="3">
        <f t="shared" si="2"/>
        <v>1</v>
      </c>
      <c r="O13" s="3">
        <f t="shared" si="2"/>
        <v>1</v>
      </c>
      <c r="P13" s="3">
        <f t="shared" si="2"/>
        <v>0.99999999999999989</v>
      </c>
      <c r="Q13" s="3">
        <f t="shared" si="2"/>
        <v>0.99999999999999978</v>
      </c>
      <c r="R13" s="3">
        <f t="shared" si="2"/>
        <v>0.99999999999999967</v>
      </c>
      <c r="S13" s="3">
        <f t="shared" si="2"/>
        <v>0.99999999999999967</v>
      </c>
      <c r="T13" s="3">
        <f t="shared" si="2"/>
        <v>1</v>
      </c>
      <c r="U13" s="3">
        <f t="shared" si="2"/>
        <v>0.99999999999999978</v>
      </c>
      <c r="V13" s="3">
        <f t="shared" si="2"/>
        <v>0.99999999999999944</v>
      </c>
      <c r="W13" s="3">
        <f t="shared" si="2"/>
        <v>1.0000000000000002</v>
      </c>
      <c r="X13" s="3">
        <f t="shared" si="2"/>
        <v>1</v>
      </c>
      <c r="Y13" s="3">
        <f t="shared" si="2"/>
        <v>0.99999999999999978</v>
      </c>
      <c r="Z13" s="3">
        <f t="shared" si="2"/>
        <v>1</v>
      </c>
    </row>
    <row r="14" spans="1:26">
      <c r="A14" s="72" t="s">
        <v>63</v>
      </c>
      <c r="B14" s="72"/>
      <c r="C14" s="3">
        <f>MIN(C4:C9)</f>
        <v>0</v>
      </c>
      <c r="D14" s="3">
        <f t="shared" ref="D14:Z14" si="3">MIN(D4:D9)</f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  <c r="H14" s="3">
        <f t="shared" si="3"/>
        <v>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3">
        <f t="shared" si="3"/>
        <v>0</v>
      </c>
      <c r="M14" s="3">
        <f t="shared" si="3"/>
        <v>0</v>
      </c>
      <c r="N14" s="3">
        <f t="shared" si="3"/>
        <v>0</v>
      </c>
      <c r="O14" s="3">
        <f t="shared" si="3"/>
        <v>0</v>
      </c>
      <c r="P14" s="3">
        <f t="shared" si="3"/>
        <v>0</v>
      </c>
      <c r="Q14" s="3">
        <f t="shared" si="3"/>
        <v>0</v>
      </c>
      <c r="R14" s="3">
        <f t="shared" si="3"/>
        <v>0</v>
      </c>
      <c r="S14" s="3">
        <f t="shared" si="3"/>
        <v>0</v>
      </c>
      <c r="T14" s="3">
        <f t="shared" si="3"/>
        <v>0</v>
      </c>
      <c r="U14" s="3">
        <f t="shared" si="3"/>
        <v>0</v>
      </c>
      <c r="V14" s="3">
        <f t="shared" si="3"/>
        <v>0</v>
      </c>
      <c r="W14" s="3">
        <f t="shared" si="3"/>
        <v>0</v>
      </c>
      <c r="X14" s="3">
        <f t="shared" si="3"/>
        <v>0</v>
      </c>
      <c r="Y14" s="3">
        <f t="shared" si="3"/>
        <v>0</v>
      </c>
      <c r="Z14" s="3">
        <f t="shared" si="3"/>
        <v>0</v>
      </c>
    </row>
    <row r="15" spans="1:26">
      <c r="A15" s="76" t="s">
        <v>64</v>
      </c>
      <c r="B15" s="76"/>
      <c r="C15" s="3">
        <f>MAX(C4:C9)</f>
        <v>2.5357055164050717</v>
      </c>
      <c r="D15" s="3">
        <f t="shared" ref="D15:Z15" si="4">MAX(D4:D9)</f>
        <v>2.4395516493376084</v>
      </c>
      <c r="E15" s="3">
        <f t="shared" si="4"/>
        <v>2.9631450438909748</v>
      </c>
      <c r="F15" s="3">
        <f t="shared" si="4"/>
        <v>2.9447917154368488</v>
      </c>
      <c r="G15" s="3">
        <f t="shared" si="4"/>
        <v>2.9374567976596073</v>
      </c>
      <c r="H15" s="3">
        <f t="shared" si="4"/>
        <v>2.3758654932687717</v>
      </c>
      <c r="I15" s="3">
        <f t="shared" si="4"/>
        <v>2.6914083737390002</v>
      </c>
      <c r="J15" s="3">
        <f t="shared" si="4"/>
        <v>2.3841534183559916</v>
      </c>
      <c r="K15" s="3">
        <f t="shared" si="4"/>
        <v>2.8688575252949051</v>
      </c>
      <c r="L15" s="3">
        <f t="shared" si="4"/>
        <v>2.7539131213754962</v>
      </c>
      <c r="M15" s="3">
        <f t="shared" si="4"/>
        <v>2.5840539798843802</v>
      </c>
      <c r="N15" s="3">
        <f t="shared" si="4"/>
        <v>2.612425416677274</v>
      </c>
      <c r="O15" s="3">
        <f t="shared" si="4"/>
        <v>2.6310683056991255</v>
      </c>
      <c r="P15" s="3">
        <f t="shared" si="4"/>
        <v>2.0535215527704884</v>
      </c>
      <c r="Q15" s="3">
        <f t="shared" si="4"/>
        <v>2.5923480957236036</v>
      </c>
      <c r="R15" s="3">
        <f t="shared" si="4"/>
        <v>2.3322642401815976</v>
      </c>
      <c r="S15" s="3">
        <f t="shared" si="4"/>
        <v>2.6789568108513886</v>
      </c>
      <c r="T15" s="3">
        <f t="shared" si="4"/>
        <v>2.9528456886351684</v>
      </c>
      <c r="U15" s="3">
        <f t="shared" si="4"/>
        <v>2.5292778318667897</v>
      </c>
      <c r="V15" s="3">
        <f t="shared" si="4"/>
        <v>2.3924221656482874</v>
      </c>
      <c r="W15" s="3">
        <f t="shared" si="4"/>
        <v>2.5807913824592514</v>
      </c>
      <c r="X15" s="3">
        <f t="shared" si="4"/>
        <v>2.619157966342597</v>
      </c>
      <c r="Y15" s="3">
        <f t="shared" si="4"/>
        <v>2.753822657324954</v>
      </c>
      <c r="Z15" s="3">
        <f t="shared" si="4"/>
        <v>2.5427381385780392</v>
      </c>
    </row>
  </sheetData>
  <mergeCells count="6">
    <mergeCell ref="A15:B15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D13"/>
  <sheetViews>
    <sheetView workbookViewId="0">
      <selection activeCell="F23" sqref="F23"/>
    </sheetView>
  </sheetViews>
  <sheetFormatPr defaultRowHeight="15"/>
  <cols>
    <col min="1" max="1" width="5.5703125" customWidth="1"/>
    <col min="2" max="2" width="22.85546875" customWidth="1"/>
    <col min="3" max="3" width="12.42578125" customWidth="1"/>
    <col min="13" max="13" width="11" customWidth="1"/>
    <col min="14" max="14" width="13.7109375" customWidth="1"/>
    <col min="29" max="29" width="15" customWidth="1"/>
  </cols>
  <sheetData>
    <row r="3" spans="1:30" s="29" customFormat="1" ht="89.25" customHeight="1">
      <c r="A3" s="5" t="s">
        <v>0</v>
      </c>
      <c r="B3" s="5" t="s">
        <v>83</v>
      </c>
      <c r="C3" s="6" t="s">
        <v>86</v>
      </c>
      <c r="D3" s="6" t="s">
        <v>37</v>
      </c>
      <c r="E3" s="6" t="s">
        <v>40</v>
      </c>
      <c r="F3" s="6" t="s">
        <v>39</v>
      </c>
      <c r="G3" s="6" t="s">
        <v>41</v>
      </c>
      <c r="H3" s="6" t="s">
        <v>38</v>
      </c>
      <c r="I3" s="6" t="s">
        <v>42</v>
      </c>
      <c r="J3" s="6" t="s">
        <v>43</v>
      </c>
      <c r="K3" s="6" t="s">
        <v>54</v>
      </c>
      <c r="L3" s="6" t="s">
        <v>44</v>
      </c>
      <c r="M3" s="6" t="s">
        <v>45</v>
      </c>
      <c r="N3" s="6" t="s">
        <v>56</v>
      </c>
      <c r="O3" s="6" t="s">
        <v>55</v>
      </c>
      <c r="P3" s="6" t="s">
        <v>60</v>
      </c>
      <c r="Q3" s="6" t="s">
        <v>53</v>
      </c>
      <c r="R3" s="6" t="s">
        <v>59</v>
      </c>
      <c r="S3" s="6" t="s">
        <v>57</v>
      </c>
      <c r="T3" s="6" t="s">
        <v>58</v>
      </c>
      <c r="U3" s="6" t="s">
        <v>46</v>
      </c>
      <c r="V3" s="6" t="s">
        <v>47</v>
      </c>
      <c r="W3" s="6" t="s">
        <v>49</v>
      </c>
      <c r="X3" s="6" t="s">
        <v>48</v>
      </c>
      <c r="Y3" s="6" t="s">
        <v>50</v>
      </c>
      <c r="Z3" s="6" t="s">
        <v>51</v>
      </c>
      <c r="AA3" s="21" t="s">
        <v>69</v>
      </c>
      <c r="AB3" s="21" t="s">
        <v>67</v>
      </c>
      <c r="AC3" s="22" t="s">
        <v>68</v>
      </c>
      <c r="AD3" s="6" t="s">
        <v>103</v>
      </c>
    </row>
    <row r="4" spans="1:30">
      <c r="A4" s="4">
        <v>1</v>
      </c>
      <c r="B4" s="3" t="s">
        <v>77</v>
      </c>
      <c r="C4" s="3">
        <f>(pmbobotn!C4-pmbobotn!C$14)/pmbobotn!C$13</f>
        <v>0</v>
      </c>
      <c r="D4" s="3">
        <f>(pmbobotn!D4-pmbobotn!D$14)/pmbobotn!D$13</f>
        <v>1.786700361832857</v>
      </c>
      <c r="E4" s="3">
        <f>(pmbobotn!E4-pmbobotn!E$14)/pmbobotn!E$13</f>
        <v>1.0481873624648346</v>
      </c>
      <c r="F4" s="3">
        <f>(pmbobotn!F4-pmbobotn!F$14)/pmbobotn!F$13</f>
        <v>0.75723215539804689</v>
      </c>
      <c r="G4" s="3">
        <f>(pmbobotn!G4-pmbobotn!G$14)/pmbobotn!G$13</f>
        <v>0.97139660437456321</v>
      </c>
      <c r="H4" s="3">
        <f>(pmbobotn!H4-pmbobotn!H$14)/pmbobotn!H$13</f>
        <v>0.64796331634602855</v>
      </c>
      <c r="I4" s="3">
        <f>(pmbobotn!I4-pmbobotn!I$14)/pmbobotn!I$13</f>
        <v>0.49308245015065655</v>
      </c>
      <c r="J4" s="3">
        <f>(pmbobotn!J4-pmbobotn!J$14)/pmbobotn!J$13</f>
        <v>2.2283263975484107</v>
      </c>
      <c r="K4" s="3">
        <f>(pmbobotn!K4-pmbobotn!K$14)/pmbobotn!K$13</f>
        <v>0.58444632375775285</v>
      </c>
      <c r="L4" s="3">
        <f>(pmbobotn!L4-pmbobotn!L$14)/pmbobotn!L$13</f>
        <v>1.3841657573405637</v>
      </c>
      <c r="M4" s="3">
        <f>(pmbobotn!M4-pmbobotn!M$14)/pmbobotn!M$13</f>
        <v>2.1277659208010147</v>
      </c>
      <c r="N4" s="3">
        <f>(pmbobotn!N4-pmbobotn!N$14)/pmbobotn!N$13</f>
        <v>0.26188127648843085</v>
      </c>
      <c r="O4" s="3">
        <f>(pmbobotn!O4-pmbobotn!O$14)/pmbobotn!O$13</f>
        <v>0.36779404054913151</v>
      </c>
      <c r="P4" s="3">
        <f>(pmbobotn!P4-pmbobotn!P$14)/pmbobotn!P$13</f>
        <v>0</v>
      </c>
      <c r="Q4" s="3">
        <f>(pmbobotn!Q4-pmbobotn!Q$14)/pmbobotn!Q$13</f>
        <v>0.86942921041596544</v>
      </c>
      <c r="R4" s="3">
        <f>(pmbobotn!R4-pmbobotn!R$14)/pmbobotn!R$13</f>
        <v>2.0488692421956562</v>
      </c>
      <c r="S4" s="3">
        <f>(pmbobotn!S4-pmbobotn!S$14)/pmbobotn!S$13</f>
        <v>1.195674330536808</v>
      </c>
      <c r="T4" s="3">
        <f>(pmbobotn!T4-pmbobotn!T$14)/pmbobotn!T$13</f>
        <v>1.8555946688001617</v>
      </c>
      <c r="U4" s="3">
        <f>(pmbobotn!U4-pmbobotn!U$14)/pmbobotn!U$13</f>
        <v>0.39089840239996093</v>
      </c>
      <c r="V4" s="3">
        <f>(pmbobotn!V4-pmbobotn!V$14)/pmbobotn!V$13</f>
        <v>1.784079765357643</v>
      </c>
      <c r="W4" s="3">
        <f>(pmbobotn!W4-pmbobotn!W$14)/pmbobotn!W$13</f>
        <v>0.29975197360008304</v>
      </c>
      <c r="X4" s="3">
        <f>(pmbobotn!X4-pmbobotn!X$14)/pmbobotn!X$13</f>
        <v>0.61800356509207344</v>
      </c>
      <c r="Y4" s="3">
        <f>(pmbobotn!Y4-pmbobotn!Y$14)/pmbobotn!Y$13</f>
        <v>0.55773623439492737</v>
      </c>
      <c r="Z4" s="3">
        <f>(pmbobotn!Z4-pmbobotn!Z$14)/pmbobotn!Z$13</f>
        <v>0.10170952554312156</v>
      </c>
      <c r="AA4" s="3">
        <f>SUM(C4:Z4)</f>
        <v>22.380688885388693</v>
      </c>
      <c r="AB4" s="3">
        <f>COUNTIF(D4:Z4,"&gt;0")</f>
        <v>22</v>
      </c>
      <c r="AC4" s="3" t="s">
        <v>87</v>
      </c>
      <c r="AD4" s="3" t="s">
        <v>92</v>
      </c>
    </row>
    <row r="5" spans="1:30">
      <c r="A5" s="4">
        <v>2</v>
      </c>
      <c r="B5" s="3" t="s">
        <v>78</v>
      </c>
      <c r="C5" s="3">
        <f>(pmbobotn!C5-pmbobotn!C$14)/pmbobotn!C$13</f>
        <v>0.13971392540532163</v>
      </c>
      <c r="D5" s="3">
        <f>(pmbobotn!D5-pmbobotn!D$14)/pmbobotn!D$13</f>
        <v>0.5606840469158455</v>
      </c>
      <c r="E5" s="3">
        <f>(pmbobotn!E5-pmbobotn!E$14)/pmbobotn!E$13</f>
        <v>1.0824550262377235</v>
      </c>
      <c r="F5" s="3">
        <f>(pmbobotn!F5-pmbobotn!F$14)/pmbobotn!F$13</f>
        <v>0.87679512730300169</v>
      </c>
      <c r="G5" s="3">
        <f>(pmbobotn!G5-pmbobotn!G$14)/pmbobotn!G$13</f>
        <v>0.77944398195324227</v>
      </c>
      <c r="H5" s="3">
        <f>(pmbobotn!H5-pmbobotn!H$14)/pmbobotn!H$13</f>
        <v>0</v>
      </c>
      <c r="I5" s="3">
        <f>(pmbobotn!I5-pmbobotn!I$14)/pmbobotn!I$13</f>
        <v>0</v>
      </c>
      <c r="J5" s="3">
        <f>(pmbobotn!J5-pmbobotn!J$14)/pmbobotn!J$13</f>
        <v>0.32723674369592043</v>
      </c>
      <c r="K5" s="3">
        <f>(pmbobotn!K5-pmbobotn!K$14)/pmbobotn!K$13</f>
        <v>0</v>
      </c>
      <c r="L5" s="3">
        <f>(pmbobotn!L5-pmbobotn!L$14)/pmbobotn!L$13</f>
        <v>0</v>
      </c>
      <c r="M5" s="3">
        <f>(pmbobotn!M5-pmbobotn!M$14)/pmbobotn!M$13</f>
        <v>0.57983020338235214</v>
      </c>
      <c r="N5" s="3">
        <f>(pmbobotn!N5-pmbobotn!N$14)/pmbobotn!N$13</f>
        <v>0.24591290597084361</v>
      </c>
      <c r="O5" s="3">
        <f>(pmbobotn!O5-pmbobotn!O$14)/pmbobotn!O$13</f>
        <v>3.6396285262674473E-2</v>
      </c>
      <c r="P5" s="3">
        <f>(pmbobotn!P5-pmbobotn!P$14)/pmbobotn!P$13</f>
        <v>0.73940793111701897</v>
      </c>
      <c r="Q5" s="3">
        <f>(pmbobotn!Q5-pmbobotn!Q$14)/pmbobotn!Q$13</f>
        <v>5.5063849993011144E-2</v>
      </c>
      <c r="R5" s="3">
        <f>(pmbobotn!R5-pmbobotn!R$14)/pmbobotn!R$13</f>
        <v>0.12637885045319003</v>
      </c>
      <c r="S5" s="3">
        <f>(pmbobotn!S5-pmbobotn!S$14)/pmbobotn!S$13</f>
        <v>0</v>
      </c>
      <c r="T5" s="3">
        <f>(pmbobotn!T5-pmbobotn!T$14)/pmbobotn!T$13</f>
        <v>1.1119705893899694</v>
      </c>
      <c r="U5" s="3">
        <f>(pmbobotn!U5-pmbobotn!U$14)/pmbobotn!U$13</f>
        <v>2.0048683554076869</v>
      </c>
      <c r="V5" s="3">
        <f>(pmbobotn!V5-pmbobotn!V$14)/pmbobotn!V$13</f>
        <v>1.9379056314396614</v>
      </c>
      <c r="W5" s="3">
        <f>(pmbobotn!W5-pmbobotn!W$14)/pmbobotn!W$13</f>
        <v>0.1242874036878393</v>
      </c>
      <c r="X5" s="3">
        <f>(pmbobotn!X5-pmbobotn!X$14)/pmbobotn!X$13</f>
        <v>8.8286223584581922E-2</v>
      </c>
      <c r="Y5" s="3">
        <f>(pmbobotn!Y5-pmbobotn!Y$14)/pmbobotn!Y$13</f>
        <v>0.31372663184714666</v>
      </c>
      <c r="Z5" s="3">
        <f>(pmbobotn!Z5-pmbobotn!Z$14)/pmbobotn!Z$13</f>
        <v>0</v>
      </c>
      <c r="AA5" s="3">
        <f t="shared" ref="AA5:AA9" si="0">SUM(C5:Z5)</f>
        <v>11.130363713047032</v>
      </c>
      <c r="AB5" s="3">
        <f>COUNTIF(D5:Z5,"&gt;0")</f>
        <v>17</v>
      </c>
      <c r="AC5" s="3" t="s">
        <v>87</v>
      </c>
      <c r="AD5" s="3" t="s">
        <v>92</v>
      </c>
    </row>
    <row r="6" spans="1:30">
      <c r="A6" s="4">
        <v>3</v>
      </c>
      <c r="B6" s="3" t="s">
        <v>79</v>
      </c>
      <c r="C6" s="3">
        <f>(pmbobotn!C6-pmbobotn!C$14)/pmbobotn!C$13</f>
        <v>4.3660320343661241E-2</v>
      </c>
      <c r="D6" s="3">
        <f>(pmbobotn!D6-pmbobotn!D$14)/pmbobotn!D$13</f>
        <v>2.4395516493376084</v>
      </c>
      <c r="E6" s="3">
        <f>(pmbobotn!E6-pmbobotn!E$14)/pmbobotn!E$13</f>
        <v>2.9631450438909748</v>
      </c>
      <c r="F6" s="3">
        <f>(pmbobotn!F6-pmbobotn!F$14)/pmbobotn!F$13</f>
        <v>2.9447917154368488</v>
      </c>
      <c r="G6" s="3">
        <f>(pmbobotn!G6-pmbobotn!G$14)/pmbobotn!G$13</f>
        <v>2.9374567976596073</v>
      </c>
      <c r="H6" s="3">
        <f>(pmbobotn!H6-pmbobotn!H$14)/pmbobotn!H$13</f>
        <v>2.3758654932687717</v>
      </c>
      <c r="I6" s="3">
        <f>(pmbobotn!I6-pmbobotn!I$14)/pmbobotn!I$13</f>
        <v>2.6914083737390002</v>
      </c>
      <c r="J6" s="3">
        <f>(pmbobotn!J6-pmbobotn!J$14)/pmbobotn!J$13</f>
        <v>2.3841534183559916</v>
      </c>
      <c r="K6" s="3">
        <f>(pmbobotn!K6-pmbobotn!K$14)/pmbobotn!K$13</f>
        <v>2.8688575252949051</v>
      </c>
      <c r="L6" s="3">
        <f>(pmbobotn!L6-pmbobotn!L$14)/pmbobotn!L$13</f>
        <v>2.7539131213754962</v>
      </c>
      <c r="M6" s="3">
        <f>(pmbobotn!M6-pmbobotn!M$14)/pmbobotn!M$13</f>
        <v>2.5840539798843802</v>
      </c>
      <c r="N6" s="3">
        <f>(pmbobotn!N6-pmbobotn!N$14)/pmbobotn!N$13</f>
        <v>0.3544978254904369</v>
      </c>
      <c r="O6" s="3">
        <f>(pmbobotn!O6-pmbobotn!O$14)/pmbobotn!O$13</f>
        <v>2.6310683056991255</v>
      </c>
      <c r="P6" s="3">
        <f>(pmbobotn!P6-pmbobotn!P$14)/pmbobotn!P$13</f>
        <v>1.9869397959400461</v>
      </c>
      <c r="Q6" s="3">
        <f>(pmbobotn!Q6-pmbobotn!Q$14)/pmbobotn!Q$13</f>
        <v>2.5923480957236036</v>
      </c>
      <c r="R6" s="3">
        <f>(pmbobotn!R6-pmbobotn!R$14)/pmbobotn!R$13</f>
        <v>1.658243704431251</v>
      </c>
      <c r="S6" s="3">
        <f>(pmbobotn!S6-pmbobotn!S$14)/pmbobotn!S$13</f>
        <v>2.6789568108513886</v>
      </c>
      <c r="T6" s="3">
        <f>(pmbobotn!T6-pmbobotn!T$14)/pmbobotn!T$13</f>
        <v>0.85752210790830374</v>
      </c>
      <c r="U6" s="3">
        <f>(pmbobotn!U6-pmbobotn!U$14)/pmbobotn!U$13</f>
        <v>1.4149421044618304</v>
      </c>
      <c r="V6" s="3">
        <f>(pmbobotn!V6-pmbobotn!V$14)/pmbobotn!V$13</f>
        <v>0.77458898847866453</v>
      </c>
      <c r="W6" s="3">
        <f>(pmbobotn!W6-pmbobotn!W$14)/pmbobotn!W$13</f>
        <v>2.5807913824592514</v>
      </c>
      <c r="X6" s="3">
        <f>(pmbobotn!X6-pmbobotn!X$14)/pmbobotn!X$13</f>
        <v>2.619157966342597</v>
      </c>
      <c r="Y6" s="3">
        <f>(pmbobotn!Y6-pmbobotn!Y$14)/pmbobotn!Y$13</f>
        <v>2.753822657324954</v>
      </c>
      <c r="Z6" s="3">
        <f>(pmbobotn!Z6-pmbobotn!Z$14)/pmbobotn!Z$13</f>
        <v>2.5427381385780392</v>
      </c>
      <c r="AA6" s="3">
        <f>SUM(C6:Z6)</f>
        <v>52.432475322276737</v>
      </c>
      <c r="AB6" s="3">
        <f>COUNTIF(D6:Z6,"&gt;0")</f>
        <v>23</v>
      </c>
      <c r="AC6" s="3" t="s">
        <v>89</v>
      </c>
      <c r="AD6" s="3" t="s">
        <v>92</v>
      </c>
    </row>
    <row r="7" spans="1:30">
      <c r="A7" s="4">
        <v>4</v>
      </c>
      <c r="B7" s="3" t="s">
        <v>80</v>
      </c>
      <c r="C7" s="3">
        <f>(pmbobotn!C7-pmbobotn!C$14)/pmbobotn!C$13</f>
        <v>0.18189125658835339</v>
      </c>
      <c r="D7" s="3">
        <f>(pmbobotn!D7-pmbobotn!D$14)/pmbobotn!D$13</f>
        <v>0</v>
      </c>
      <c r="E7" s="3">
        <f>(pmbobotn!E7-pmbobotn!E$14)/pmbobotn!E$13</f>
        <v>0</v>
      </c>
      <c r="F7" s="3">
        <f>(pmbobotn!F7-pmbobotn!F$14)/pmbobotn!F$13</f>
        <v>0</v>
      </c>
      <c r="G7" s="3">
        <f>(pmbobotn!G7-pmbobotn!G$14)/pmbobotn!G$13</f>
        <v>0</v>
      </c>
      <c r="H7" s="3">
        <f>(pmbobotn!H7-pmbobotn!H$14)/pmbobotn!H$13</f>
        <v>1.6614444008872527E-2</v>
      </c>
      <c r="I7" s="3">
        <f>(pmbobotn!I7-pmbobotn!I$14)/pmbobotn!I$13</f>
        <v>0.43144714388182448</v>
      </c>
      <c r="J7" s="3">
        <f>(pmbobotn!J7-pmbobotn!J$14)/pmbobotn!J$13</f>
        <v>0</v>
      </c>
      <c r="K7" s="3">
        <f>(pmbobotn!K7-pmbobotn!K$14)/pmbobotn!K$13</f>
        <v>0.72855637619117131</v>
      </c>
      <c r="L7" s="3">
        <f>(pmbobotn!L7-pmbobotn!L$14)/pmbobotn!L$13</f>
        <v>0.51041112301933278</v>
      </c>
      <c r="M7" s="3">
        <f>(pmbobotn!M7-pmbobotn!M$14)/pmbobotn!M$13</f>
        <v>0</v>
      </c>
      <c r="N7" s="3">
        <f>(pmbobotn!N7-pmbobotn!N$14)/pmbobotn!N$13</f>
        <v>6.0679807966831541E-2</v>
      </c>
      <c r="O7" s="3">
        <f>(pmbobotn!O7-pmbobotn!O$14)/pmbobotn!O$13</f>
        <v>0.28255010927602547</v>
      </c>
      <c r="P7" s="3">
        <f>(pmbobotn!P7-pmbobotn!P$14)/pmbobotn!P$13</f>
        <v>3.153872691968327E-2</v>
      </c>
      <c r="Q7" s="3">
        <f>(pmbobotn!Q7-pmbobotn!Q$14)/pmbobotn!Q$13</f>
        <v>0</v>
      </c>
      <c r="R7" s="3">
        <f>(pmbobotn!R7-pmbobotn!R$14)/pmbobotn!R$13</f>
        <v>0</v>
      </c>
      <c r="S7" s="3">
        <f>(pmbobotn!S7-pmbobotn!S$14)/pmbobotn!S$13</f>
        <v>0.29730280651185498</v>
      </c>
      <c r="T7" s="3">
        <f>(pmbobotn!T7-pmbobotn!T$14)/pmbobotn!T$13</f>
        <v>0</v>
      </c>
      <c r="U7" s="3">
        <f>(pmbobotn!U7-pmbobotn!U$14)/pmbobotn!U$13</f>
        <v>0</v>
      </c>
      <c r="V7" s="3">
        <f>(pmbobotn!V7-pmbobotn!V$14)/pmbobotn!V$13</f>
        <v>0</v>
      </c>
      <c r="W7" s="3">
        <f>(pmbobotn!W7-pmbobotn!W$14)/pmbobotn!W$13</f>
        <v>0.16815354616590023</v>
      </c>
      <c r="X7" s="3">
        <f>(pmbobotn!X7-pmbobotn!X$14)/pmbobotn!X$13</f>
        <v>2.9428741194860643E-2</v>
      </c>
      <c r="Y7" s="3">
        <f>(pmbobotn!Y7-pmbobotn!Y$14)/pmbobotn!Y$13</f>
        <v>0.31372663184714666</v>
      </c>
      <c r="Z7" s="3">
        <f>(pmbobotn!Z7-pmbobotn!Z$14)/pmbobotn!Z$13</f>
        <v>0.10170952554312156</v>
      </c>
      <c r="AA7" s="3">
        <f t="shared" si="0"/>
        <v>3.1540102391149794</v>
      </c>
      <c r="AB7" s="3">
        <f t="shared" ref="AB7:AB9" si="1">COUNTIF(D7:Z7,"&gt;0")</f>
        <v>12</v>
      </c>
      <c r="AC7" s="3" t="s">
        <v>87</v>
      </c>
      <c r="AD7" s="3" t="s">
        <v>92</v>
      </c>
    </row>
    <row r="8" spans="1:30">
      <c r="A8" s="4">
        <v>5</v>
      </c>
      <c r="B8" s="3" t="s">
        <v>81</v>
      </c>
      <c r="C8" s="3">
        <f>(pmbobotn!C8-pmbobotn!C$14)/pmbobotn!C$13</f>
        <v>2.5357055164050717</v>
      </c>
      <c r="D8" s="3">
        <f>(pmbobotn!D8-pmbobotn!D$14)/pmbobotn!D$13</f>
        <v>0.58948630959987858</v>
      </c>
      <c r="E8" s="3">
        <f>(pmbobotn!E8-pmbobotn!E$14)/pmbobotn!E$13</f>
        <v>1.0360928928979327</v>
      </c>
      <c r="F8" s="3">
        <f>(pmbobotn!F8-pmbobotn!F$14)/pmbobotn!F$13</f>
        <v>1.4967512779212857</v>
      </c>
      <c r="G8" s="3">
        <f>(pmbobotn!G8-pmbobotn!G$14)/pmbobotn!G$13</f>
        <v>0.56422437499600375</v>
      </c>
      <c r="H8" s="3">
        <f>(pmbobotn!H8-pmbobotn!H$14)/pmbobotn!H$13</f>
        <v>1.794359952958233</v>
      </c>
      <c r="I8" s="3">
        <f>(pmbobotn!I8-pmbobotn!I$14)/pmbobotn!I$13</f>
        <v>0.71907857313637413</v>
      </c>
      <c r="J8" s="3">
        <f>(pmbobotn!J8-pmbobotn!J$14)/pmbobotn!J$13</f>
        <v>0.98171023108776134</v>
      </c>
      <c r="K8" s="3">
        <f>(pmbobotn!K8-pmbobotn!K$14)/pmbobotn!K$13</f>
        <v>1.0488009371543234</v>
      </c>
      <c r="L8" s="3">
        <f>(pmbobotn!L8-pmbobotn!L$14)/pmbobotn!L$13</f>
        <v>1.8859258443765179</v>
      </c>
      <c r="M8" s="3">
        <f>(pmbobotn!M8-pmbobotn!M$14)/pmbobotn!M$13</f>
        <v>1.5160816453694463</v>
      </c>
      <c r="N8" s="3">
        <f>(pmbobotn!N8-pmbobotn!N$14)/pmbobotn!N$13</f>
        <v>0</v>
      </c>
      <c r="O8" s="3">
        <f>(pmbobotn!O8-pmbobotn!O$14)/pmbobotn!O$13</f>
        <v>0.93768324400416592</v>
      </c>
      <c r="P8" s="3">
        <f>(pmbobotn!P8-pmbobotn!P$14)/pmbobotn!P$13</f>
        <v>2.0114699168775774</v>
      </c>
      <c r="Q8" s="3">
        <f>(pmbobotn!Q8-pmbobotn!Q$14)/pmbobotn!Q$13</f>
        <v>1.660609791894494</v>
      </c>
      <c r="R8" s="3">
        <f>(pmbobotn!R8-pmbobotn!R$14)/pmbobotn!R$13</f>
        <v>2.3322642401815976</v>
      </c>
      <c r="S8" s="3">
        <f>(pmbobotn!S8-pmbobotn!S$14)/pmbobotn!S$13</f>
        <v>1.6545547492833668</v>
      </c>
      <c r="T8" s="3">
        <f>(pmbobotn!T8-pmbobotn!T$14)/pmbobotn!T$13</f>
        <v>1.1016811815457235</v>
      </c>
      <c r="U8" s="3">
        <f>(pmbobotn!U8-pmbobotn!U$14)/pmbobotn!U$13</f>
        <v>2.0169807002707842</v>
      </c>
      <c r="V8" s="3">
        <f>(pmbobotn!V8-pmbobotn!V$14)/pmbobotn!V$13</f>
        <v>0.16310728479859102</v>
      </c>
      <c r="W8" s="3">
        <f>(pmbobotn!W8-pmbobotn!W$14)/pmbobotn!W$13</f>
        <v>1.1478307281759277</v>
      </c>
      <c r="X8" s="3">
        <f>(pmbobotn!X8-pmbobotn!X$14)/pmbobotn!X$13</f>
        <v>0.64743230628693416</v>
      </c>
      <c r="Y8" s="3">
        <f>(pmbobotn!Y8-pmbobotn!Y$14)/pmbobotn!Y$13</f>
        <v>0.90632138089175707</v>
      </c>
      <c r="Z8" s="3">
        <f>(pmbobotn!Z8-pmbobotn!Z$14)/pmbobotn!Z$13</f>
        <v>0.71196667880185094</v>
      </c>
      <c r="AA8" s="3">
        <f t="shared" si="0"/>
        <v>29.460119758915599</v>
      </c>
      <c r="AB8" s="3">
        <f t="shared" si="1"/>
        <v>22</v>
      </c>
      <c r="AC8" s="3" t="s">
        <v>88</v>
      </c>
      <c r="AD8" s="3" t="s">
        <v>92</v>
      </c>
    </row>
    <row r="9" spans="1:30">
      <c r="A9" s="4">
        <v>6</v>
      </c>
      <c r="B9" s="3" t="s">
        <v>84</v>
      </c>
      <c r="C9" s="3">
        <f>(pmbobotn!C9-pmbobotn!C$14)/pmbobotn!C$13</f>
        <v>9.1751612679769695E-2</v>
      </c>
      <c r="D9" s="3">
        <f>(pmbobotn!D9-pmbobotn!D$14)/pmbobotn!D$13</f>
        <v>2.1572894750340836</v>
      </c>
      <c r="E9" s="3">
        <f>(pmbobotn!E9-pmbobotn!E$14)/pmbobotn!E$13</f>
        <v>1.9109261915705062</v>
      </c>
      <c r="F9" s="3">
        <f>(pmbobotn!F9-pmbobotn!F$14)/pmbobotn!F$13</f>
        <v>1.6074577333888362</v>
      </c>
      <c r="G9" s="3">
        <f>(pmbobotn!G9-pmbobotn!G$14)/pmbobotn!G$13</f>
        <v>1.2040664497337399</v>
      </c>
      <c r="H9" s="3">
        <f>(pmbobotn!H9-pmbobotn!H$14)/pmbobotn!H$13</f>
        <v>0.282445548150833</v>
      </c>
      <c r="I9" s="3">
        <f>(pmbobotn!I9-pmbobotn!I$14)/pmbobotn!I$13</f>
        <v>4.1090204179221379E-2</v>
      </c>
      <c r="J9" s="3">
        <f>(pmbobotn!J9-pmbobotn!J$14)/pmbobotn!J$13</f>
        <v>1.7764280372064252</v>
      </c>
      <c r="K9" s="3">
        <f>(pmbobotn!K9-pmbobotn!K$14)/pmbobotn!K$13</f>
        <v>0.47769813677003542</v>
      </c>
      <c r="L9" s="3">
        <f>(pmbobotn!L9-pmbobotn!L$14)/pmbobotn!L$13</f>
        <v>0.79012795314857176</v>
      </c>
      <c r="M9" s="3">
        <f>(pmbobotn!M9-pmbobotn!M$14)/pmbobotn!M$13</f>
        <v>2.0795543522940929</v>
      </c>
      <c r="N9" s="3">
        <f>(pmbobotn!N9-pmbobotn!N$14)/pmbobotn!N$13</f>
        <v>2.612425416677274</v>
      </c>
      <c r="O9" s="3">
        <f>(pmbobotn!O9-pmbobotn!O$14)/pmbobotn!O$13</f>
        <v>0</v>
      </c>
      <c r="P9" s="3">
        <f>(pmbobotn!P9-pmbobotn!P$14)/pmbobotn!P$13</f>
        <v>2.0535215527704884</v>
      </c>
      <c r="Q9" s="3">
        <f>(pmbobotn!Q9-pmbobotn!Q$14)/pmbobotn!Q$13</f>
        <v>0.64917381044392086</v>
      </c>
      <c r="R9" s="3">
        <f>(pmbobotn!R9-pmbobotn!R$14)/pmbobotn!R$13</f>
        <v>1.7233479607253186</v>
      </c>
      <c r="S9" s="3">
        <f>(pmbobotn!S9-pmbobotn!S$14)/pmbobotn!S$13</f>
        <v>0.51058525466166393</v>
      </c>
      <c r="T9" s="3">
        <f>(pmbobotn!T9-pmbobotn!T$14)/pmbobotn!T$13</f>
        <v>2.9528456886351684</v>
      </c>
      <c r="U9" s="3">
        <f>(pmbobotn!U9-pmbobotn!U$14)/pmbobotn!U$13</f>
        <v>2.5292778318667897</v>
      </c>
      <c r="V9" s="3">
        <f>(pmbobotn!V9-pmbobotn!V$14)/pmbobotn!V$13</f>
        <v>2.3924221656482874</v>
      </c>
      <c r="W9" s="3">
        <f>(pmbobotn!W9-pmbobotn!W$14)/pmbobotn!W$13</f>
        <v>0</v>
      </c>
      <c r="X9" s="3">
        <f>(pmbobotn!X9-pmbobotn!X$14)/pmbobotn!X$13</f>
        <v>0</v>
      </c>
      <c r="Y9" s="3">
        <f>(pmbobotn!Y9-pmbobotn!Y$14)/pmbobotn!Y$13</f>
        <v>0</v>
      </c>
      <c r="Z9" s="3">
        <f>(pmbobotn!Z9-pmbobotn!Z$14)/pmbobotn!Z$13</f>
        <v>0</v>
      </c>
      <c r="AA9" s="3">
        <f t="shared" si="0"/>
        <v>27.842435375585026</v>
      </c>
      <c r="AB9" s="3">
        <f t="shared" si="1"/>
        <v>18</v>
      </c>
      <c r="AC9" s="3" t="s">
        <v>88</v>
      </c>
      <c r="AD9" s="3" t="s">
        <v>92</v>
      </c>
    </row>
    <row r="10" spans="1:30">
      <c r="A10" s="77" t="s">
        <v>70</v>
      </c>
      <c r="B10" s="77"/>
      <c r="C10" s="3">
        <f>SUM(C4:C9)</f>
        <v>2.9927226314221773</v>
      </c>
      <c r="D10" s="3">
        <f t="shared" ref="D10:AA10" si="2">SUM(D4:D9)</f>
        <v>7.5337118427202725</v>
      </c>
      <c r="E10" s="3">
        <f t="shared" si="2"/>
        <v>8.0408065170619718</v>
      </c>
      <c r="F10" s="3">
        <f t="shared" si="2"/>
        <v>7.6830280094480194</v>
      </c>
      <c r="G10" s="3">
        <f t="shared" si="2"/>
        <v>6.4565882087171564</v>
      </c>
      <c r="H10" s="3">
        <f t="shared" si="2"/>
        <v>5.1172487547327385</v>
      </c>
      <c r="I10" s="3">
        <f t="shared" si="2"/>
        <v>4.3761067450870774</v>
      </c>
      <c r="J10" s="3">
        <f t="shared" si="2"/>
        <v>7.697854827894508</v>
      </c>
      <c r="K10" s="3">
        <f t="shared" si="2"/>
        <v>5.7083592991681886</v>
      </c>
      <c r="L10" s="3">
        <f t="shared" si="2"/>
        <v>7.324543799260482</v>
      </c>
      <c r="M10" s="3">
        <f t="shared" si="2"/>
        <v>8.8872861017312861</v>
      </c>
      <c r="N10" s="3">
        <f t="shared" si="2"/>
        <v>3.5353972325938168</v>
      </c>
      <c r="O10" s="3">
        <f t="shared" si="2"/>
        <v>4.2554919847911226</v>
      </c>
      <c r="P10" s="3">
        <f t="shared" si="2"/>
        <v>6.822877923624814</v>
      </c>
      <c r="Q10" s="3">
        <f t="shared" si="2"/>
        <v>5.8266247584709951</v>
      </c>
      <c r="R10" s="3">
        <f t="shared" si="2"/>
        <v>7.8891039979870135</v>
      </c>
      <c r="S10" s="3">
        <f t="shared" si="2"/>
        <v>6.3370739518450829</v>
      </c>
      <c r="T10" s="3">
        <f t="shared" si="2"/>
        <v>7.8796142362793269</v>
      </c>
      <c r="U10" s="3">
        <f t="shared" si="2"/>
        <v>8.3569673944070519</v>
      </c>
      <c r="V10" s="3">
        <f t="shared" si="2"/>
        <v>7.052103835722848</v>
      </c>
      <c r="W10" s="3">
        <f t="shared" si="2"/>
        <v>4.3208150340890015</v>
      </c>
      <c r="X10" s="3">
        <f t="shared" si="2"/>
        <v>4.0023088025010471</v>
      </c>
      <c r="Y10" s="3">
        <f t="shared" si="2"/>
        <v>4.8453335363059313</v>
      </c>
      <c r="Z10" s="3">
        <f t="shared" si="2"/>
        <v>3.4581238684661333</v>
      </c>
      <c r="AA10" s="3">
        <f t="shared" si="2"/>
        <v>146.40009329432806</v>
      </c>
      <c r="AB10" s="3"/>
      <c r="AC10" s="3"/>
    </row>
    <row r="11" spans="1:30">
      <c r="A11" s="72" t="s">
        <v>62</v>
      </c>
      <c r="B11" s="72"/>
      <c r="C11" s="3">
        <f>COUNTIF(C4:C9,"&gt;0")</f>
        <v>5</v>
      </c>
      <c r="D11" s="3">
        <f t="shared" ref="D11:AA11" si="3">COUNTIF(D4:D9,"&gt;0")</f>
        <v>5</v>
      </c>
      <c r="E11" s="3">
        <f t="shared" si="3"/>
        <v>5</v>
      </c>
      <c r="F11" s="3">
        <f t="shared" si="3"/>
        <v>5</v>
      </c>
      <c r="G11" s="3">
        <f t="shared" si="3"/>
        <v>5</v>
      </c>
      <c r="H11" s="3">
        <f t="shared" si="3"/>
        <v>5</v>
      </c>
      <c r="I11" s="3">
        <f t="shared" si="3"/>
        <v>5</v>
      </c>
      <c r="J11" s="3">
        <f t="shared" si="3"/>
        <v>5</v>
      </c>
      <c r="K11" s="3">
        <f t="shared" si="3"/>
        <v>5</v>
      </c>
      <c r="L11" s="3">
        <f t="shared" si="3"/>
        <v>5</v>
      </c>
      <c r="M11" s="3">
        <f t="shared" si="3"/>
        <v>5</v>
      </c>
      <c r="N11" s="3">
        <f t="shared" si="3"/>
        <v>5</v>
      </c>
      <c r="O11" s="3">
        <f t="shared" si="3"/>
        <v>5</v>
      </c>
      <c r="P11" s="3">
        <f t="shared" si="3"/>
        <v>5</v>
      </c>
      <c r="Q11" s="3">
        <f t="shared" si="3"/>
        <v>5</v>
      </c>
      <c r="R11" s="3">
        <f t="shared" si="3"/>
        <v>5</v>
      </c>
      <c r="S11" s="3">
        <f t="shared" si="3"/>
        <v>5</v>
      </c>
      <c r="T11" s="3">
        <f t="shared" si="3"/>
        <v>5</v>
      </c>
      <c r="U11" s="3">
        <f t="shared" si="3"/>
        <v>5</v>
      </c>
      <c r="V11" s="3">
        <f t="shared" si="3"/>
        <v>5</v>
      </c>
      <c r="W11" s="3">
        <f t="shared" si="3"/>
        <v>5</v>
      </c>
      <c r="X11" s="3">
        <f t="shared" si="3"/>
        <v>5</v>
      </c>
      <c r="Y11" s="3">
        <f t="shared" si="3"/>
        <v>5</v>
      </c>
      <c r="Z11" s="3">
        <f t="shared" si="3"/>
        <v>4</v>
      </c>
      <c r="AA11" s="3">
        <f t="shared" si="3"/>
        <v>6</v>
      </c>
      <c r="AB11" s="3"/>
      <c r="AC11" s="3"/>
    </row>
    <row r="12" spans="1:30">
      <c r="A12" s="72" t="s">
        <v>74</v>
      </c>
      <c r="B12" s="72"/>
      <c r="C12" s="3">
        <f>AVERAGE(C4:C9)</f>
        <v>0.49878710523702957</v>
      </c>
      <c r="D12" s="3">
        <f t="shared" ref="D12:AA12" si="4">AVERAGE(D4:D9)</f>
        <v>1.2556186404533787</v>
      </c>
      <c r="E12" s="3">
        <f t="shared" si="4"/>
        <v>1.3401344195103286</v>
      </c>
      <c r="F12" s="3">
        <f t="shared" si="4"/>
        <v>1.2805046682413366</v>
      </c>
      <c r="G12" s="3">
        <f t="shared" si="4"/>
        <v>1.0760980347861928</v>
      </c>
      <c r="H12" s="3">
        <f t="shared" si="4"/>
        <v>0.85287479245545639</v>
      </c>
      <c r="I12" s="3">
        <f t="shared" si="4"/>
        <v>0.72935112418117953</v>
      </c>
      <c r="J12" s="3">
        <f t="shared" si="4"/>
        <v>1.2829758046490847</v>
      </c>
      <c r="K12" s="3">
        <f t="shared" si="4"/>
        <v>0.95139321652803144</v>
      </c>
      <c r="L12" s="3">
        <f t="shared" si="4"/>
        <v>1.2207572998767471</v>
      </c>
      <c r="M12" s="3">
        <f t="shared" si="4"/>
        <v>1.4812143502885478</v>
      </c>
      <c r="N12" s="3">
        <f t="shared" si="4"/>
        <v>0.58923287209896946</v>
      </c>
      <c r="O12" s="3">
        <f t="shared" si="4"/>
        <v>0.70924866413185372</v>
      </c>
      <c r="P12" s="3">
        <f t="shared" si="4"/>
        <v>1.1371463206041357</v>
      </c>
      <c r="Q12" s="3">
        <f t="shared" si="4"/>
        <v>0.97110412641183252</v>
      </c>
      <c r="R12" s="3">
        <f t="shared" si="4"/>
        <v>1.314850666331169</v>
      </c>
      <c r="S12" s="3">
        <f t="shared" si="4"/>
        <v>1.0561789919741804</v>
      </c>
      <c r="T12" s="3">
        <f t="shared" si="4"/>
        <v>1.3132690393798878</v>
      </c>
      <c r="U12" s="3">
        <f t="shared" si="4"/>
        <v>1.392827899067842</v>
      </c>
      <c r="V12" s="3">
        <f t="shared" si="4"/>
        <v>1.1753506392871413</v>
      </c>
      <c r="W12" s="3">
        <f t="shared" si="4"/>
        <v>0.72013583901483358</v>
      </c>
      <c r="X12" s="3">
        <f t="shared" si="4"/>
        <v>0.66705146708350782</v>
      </c>
      <c r="Y12" s="3">
        <f t="shared" si="4"/>
        <v>0.80755558938432193</v>
      </c>
      <c r="Z12" s="3">
        <f t="shared" si="4"/>
        <v>0.57635397807768884</v>
      </c>
      <c r="AA12" s="3">
        <f t="shared" si="4"/>
        <v>24.400015549054675</v>
      </c>
      <c r="AB12" s="3"/>
      <c r="AC12" s="3"/>
    </row>
    <row r="13" spans="1:30">
      <c r="A13" s="72" t="s">
        <v>65</v>
      </c>
      <c r="B13" s="72"/>
      <c r="C13" s="3">
        <f>STDEV(C4:C9)</f>
        <v>1</v>
      </c>
      <c r="D13" s="3">
        <f t="shared" ref="D13:AA13" si="5">STDEV(D4:D9)</f>
        <v>1.0000000000000007</v>
      </c>
      <c r="E13" s="3">
        <f t="shared" si="5"/>
        <v>0.99999999999999978</v>
      </c>
      <c r="F13" s="3">
        <f t="shared" si="5"/>
        <v>1.0000000000000004</v>
      </c>
      <c r="G13" s="3">
        <f t="shared" si="5"/>
        <v>1.0000000000000002</v>
      </c>
      <c r="H13" s="3">
        <f t="shared" si="5"/>
        <v>1</v>
      </c>
      <c r="I13" s="3">
        <f t="shared" si="5"/>
        <v>1</v>
      </c>
      <c r="J13" s="3">
        <f t="shared" si="5"/>
        <v>1.0000000000000007</v>
      </c>
      <c r="K13" s="3">
        <f t="shared" si="5"/>
        <v>0.99999999999999978</v>
      </c>
      <c r="L13" s="3">
        <f t="shared" si="5"/>
        <v>0.99999999999999978</v>
      </c>
      <c r="M13" s="3">
        <f t="shared" si="5"/>
        <v>1</v>
      </c>
      <c r="N13" s="3">
        <f t="shared" si="5"/>
        <v>1</v>
      </c>
      <c r="O13" s="3">
        <f t="shared" si="5"/>
        <v>1</v>
      </c>
      <c r="P13" s="3">
        <f t="shared" si="5"/>
        <v>0.99999999999999989</v>
      </c>
      <c r="Q13" s="3">
        <f t="shared" si="5"/>
        <v>0.99999999999999978</v>
      </c>
      <c r="R13" s="3">
        <f t="shared" si="5"/>
        <v>0.99999999999999967</v>
      </c>
      <c r="S13" s="3">
        <f t="shared" si="5"/>
        <v>0.99999999999999967</v>
      </c>
      <c r="T13" s="3">
        <f t="shared" si="5"/>
        <v>1</v>
      </c>
      <c r="U13" s="3">
        <f t="shared" si="5"/>
        <v>0.99999999999999978</v>
      </c>
      <c r="V13" s="3">
        <f t="shared" si="5"/>
        <v>0.99999999999999944</v>
      </c>
      <c r="W13" s="3">
        <f t="shared" si="5"/>
        <v>1.0000000000000002</v>
      </c>
      <c r="X13" s="3">
        <f t="shared" si="5"/>
        <v>1</v>
      </c>
      <c r="Y13" s="3">
        <f t="shared" si="5"/>
        <v>0.99999999999999978</v>
      </c>
      <c r="Z13" s="3">
        <f t="shared" si="5"/>
        <v>1</v>
      </c>
      <c r="AA13" s="3">
        <f t="shared" si="5"/>
        <v>17.05771257506407</v>
      </c>
      <c r="AB13" s="3"/>
      <c r="AC13" s="3"/>
    </row>
  </sheetData>
  <mergeCells count="4"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="60" workbookViewId="0">
      <selection activeCell="M32" sqref="M32"/>
    </sheetView>
  </sheetViews>
  <sheetFormatPr defaultRowHeight="15"/>
  <cols>
    <col min="1" max="1" width="14.28515625" customWidth="1"/>
    <col min="3" max="3" width="7.85546875" customWidth="1"/>
    <col min="4" max="4" width="10.7109375" customWidth="1"/>
    <col min="5" max="5" width="11.85546875" customWidth="1"/>
    <col min="6" max="6" width="8.42578125" customWidth="1"/>
    <col min="7" max="7" width="10" customWidth="1"/>
    <col min="9" max="9" width="8" customWidth="1"/>
    <col min="10" max="10" width="13.140625" customWidth="1"/>
    <col min="11" max="11" width="19" customWidth="1"/>
    <col min="13" max="13" width="8.140625" customWidth="1"/>
    <col min="14" max="14" width="9.5703125" customWidth="1"/>
    <col min="16" max="16" width="9.42578125" customWidth="1"/>
    <col min="17" max="17" width="10" customWidth="1"/>
    <col min="19" max="19" width="8.140625" customWidth="1"/>
    <col min="20" max="20" width="9.85546875" customWidth="1"/>
  </cols>
  <sheetData>
    <row r="2" spans="1:20" ht="15.75">
      <c r="A2" s="79" t="s">
        <v>102</v>
      </c>
      <c r="B2" s="79"/>
      <c r="C2" s="79"/>
      <c r="D2" s="79"/>
      <c r="E2" s="79"/>
      <c r="F2" s="79"/>
      <c r="G2" s="79"/>
      <c r="H2" s="79"/>
      <c r="I2" s="79"/>
      <c r="J2" s="79"/>
    </row>
    <row r="4" spans="1:20">
      <c r="A4" s="78" t="s">
        <v>1</v>
      </c>
      <c r="B4" s="80">
        <v>2011</v>
      </c>
      <c r="C4" s="80"/>
      <c r="D4" s="80"/>
      <c r="E4" s="80">
        <v>2014</v>
      </c>
      <c r="F4" s="80"/>
      <c r="G4" s="80"/>
      <c r="H4" s="80">
        <v>2018</v>
      </c>
      <c r="I4" s="80"/>
      <c r="J4" s="80"/>
      <c r="K4" s="78" t="s">
        <v>83</v>
      </c>
      <c r="L4" s="80">
        <v>2011</v>
      </c>
      <c r="M4" s="80"/>
      <c r="N4" s="80"/>
      <c r="O4" s="80">
        <v>2014</v>
      </c>
      <c r="P4" s="80"/>
      <c r="Q4" s="80"/>
      <c r="R4" s="80">
        <v>2018</v>
      </c>
      <c r="S4" s="80"/>
      <c r="T4" s="80"/>
    </row>
    <row r="5" spans="1:20" ht="75">
      <c r="A5" s="78"/>
      <c r="B5" s="9" t="s">
        <v>69</v>
      </c>
      <c r="C5" s="9" t="s">
        <v>67</v>
      </c>
      <c r="D5" s="32" t="s">
        <v>68</v>
      </c>
      <c r="E5" s="9" t="s">
        <v>69</v>
      </c>
      <c r="F5" s="9" t="s">
        <v>67</v>
      </c>
      <c r="G5" s="32" t="s">
        <v>68</v>
      </c>
      <c r="H5" s="9" t="s">
        <v>69</v>
      </c>
      <c r="I5" s="9" t="s">
        <v>67</v>
      </c>
      <c r="J5" s="32" t="s">
        <v>68</v>
      </c>
      <c r="K5" s="78"/>
      <c r="L5" s="6" t="s">
        <v>69</v>
      </c>
      <c r="M5" s="6" t="s">
        <v>67</v>
      </c>
      <c r="N5" s="5" t="s">
        <v>68</v>
      </c>
      <c r="O5" s="6" t="s">
        <v>69</v>
      </c>
      <c r="P5" s="6" t="s">
        <v>67</v>
      </c>
      <c r="Q5" s="5" t="s">
        <v>68</v>
      </c>
      <c r="R5" s="6" t="s">
        <v>69</v>
      </c>
      <c r="S5" s="6" t="s">
        <v>67</v>
      </c>
      <c r="T5" s="5" t="s">
        <v>68</v>
      </c>
    </row>
    <row r="6" spans="1:20">
      <c r="A6" s="3" t="s">
        <v>2</v>
      </c>
      <c r="B6" s="3">
        <v>25.154260592021373</v>
      </c>
      <c r="C6" s="3">
        <v>22</v>
      </c>
      <c r="D6" s="3" t="s">
        <v>100</v>
      </c>
      <c r="E6" s="3">
        <v>25.545936743431991</v>
      </c>
      <c r="F6" s="3">
        <v>22</v>
      </c>
      <c r="G6" s="3" t="s">
        <v>99</v>
      </c>
      <c r="H6" s="3">
        <v>25.376212516715714</v>
      </c>
      <c r="I6" s="3">
        <v>22</v>
      </c>
      <c r="J6" s="3" t="s">
        <v>99</v>
      </c>
      <c r="K6" s="3" t="s">
        <v>77</v>
      </c>
      <c r="L6" s="33">
        <v>25.437088375560986</v>
      </c>
      <c r="M6" s="3">
        <v>22</v>
      </c>
      <c r="N6" s="3" t="s">
        <v>88</v>
      </c>
      <c r="O6" s="33">
        <v>23.568571678333029</v>
      </c>
      <c r="P6" s="3">
        <v>23</v>
      </c>
      <c r="Q6" s="3" t="s">
        <v>87</v>
      </c>
      <c r="R6" s="33">
        <v>22.380688885388693</v>
      </c>
      <c r="S6" s="3">
        <v>22</v>
      </c>
      <c r="T6" s="3" t="s">
        <v>87</v>
      </c>
    </row>
    <row r="7" spans="1:20">
      <c r="A7" s="3" t="s">
        <v>3</v>
      </c>
      <c r="B7" s="3">
        <v>7.8886704933381369</v>
      </c>
      <c r="C7" s="3">
        <v>21</v>
      </c>
      <c r="D7" s="3" t="s">
        <v>100</v>
      </c>
      <c r="E7" s="3">
        <v>9.0205455591927795</v>
      </c>
      <c r="F7" s="3">
        <v>20</v>
      </c>
      <c r="G7" s="3" t="s">
        <v>100</v>
      </c>
      <c r="H7" s="3">
        <v>7.7236508536820647</v>
      </c>
      <c r="I7" s="3">
        <v>21</v>
      </c>
      <c r="J7" s="3" t="s">
        <v>100</v>
      </c>
      <c r="K7" s="3" t="s">
        <v>78</v>
      </c>
      <c r="L7" s="33">
        <v>10.931697252035923</v>
      </c>
      <c r="M7" s="3">
        <v>15</v>
      </c>
      <c r="N7" s="3" t="s">
        <v>87</v>
      </c>
      <c r="O7" s="33">
        <v>10.956763236173446</v>
      </c>
      <c r="P7" s="3">
        <v>17</v>
      </c>
      <c r="Q7" s="3" t="s">
        <v>87</v>
      </c>
      <c r="R7" s="33">
        <v>11.130363713047032</v>
      </c>
      <c r="S7" s="3">
        <v>17</v>
      </c>
      <c r="T7" s="3" t="s">
        <v>87</v>
      </c>
    </row>
    <row r="8" spans="1:20">
      <c r="A8" s="3" t="s">
        <v>4</v>
      </c>
      <c r="B8" s="3">
        <v>23.524783045662357</v>
      </c>
      <c r="C8" s="3">
        <v>22</v>
      </c>
      <c r="D8" s="3" t="s">
        <v>100</v>
      </c>
      <c r="E8" s="3">
        <v>20.521828321343591</v>
      </c>
      <c r="F8" s="3">
        <v>22</v>
      </c>
      <c r="G8" s="3" t="s">
        <v>100</v>
      </c>
      <c r="H8" s="3">
        <v>20.760311977879716</v>
      </c>
      <c r="I8" s="3">
        <v>22</v>
      </c>
      <c r="J8" s="3" t="s">
        <v>100</v>
      </c>
      <c r="K8" s="3" t="s">
        <v>79</v>
      </c>
      <c r="L8" s="33">
        <v>52.761482373461085</v>
      </c>
      <c r="M8" s="3">
        <v>23</v>
      </c>
      <c r="N8" s="3" t="s">
        <v>89</v>
      </c>
      <c r="O8" s="33">
        <v>51.404303027815395</v>
      </c>
      <c r="P8" s="3">
        <v>23</v>
      </c>
      <c r="Q8" s="3" t="s">
        <v>89</v>
      </c>
      <c r="R8" s="33">
        <v>52.432475322276737</v>
      </c>
      <c r="S8" s="3">
        <v>23</v>
      </c>
      <c r="T8" s="3" t="s">
        <v>89</v>
      </c>
    </row>
    <row r="9" spans="1:20">
      <c r="A9" s="3" t="s">
        <v>5</v>
      </c>
      <c r="B9" s="3">
        <v>17.088942145453569</v>
      </c>
      <c r="C9" s="3">
        <v>22</v>
      </c>
      <c r="D9" s="3" t="s">
        <v>100</v>
      </c>
      <c r="E9" s="3">
        <v>16.14416287107559</v>
      </c>
      <c r="F9" s="3">
        <v>22</v>
      </c>
      <c r="G9" s="3" t="s">
        <v>100</v>
      </c>
      <c r="H9" s="3">
        <v>15.253848017326783</v>
      </c>
      <c r="I9" s="3">
        <v>22</v>
      </c>
      <c r="J9" s="3" t="s">
        <v>100</v>
      </c>
      <c r="K9" s="3" t="s">
        <v>80</v>
      </c>
      <c r="L9" s="33">
        <v>4.3838825282973648</v>
      </c>
      <c r="M9" s="3">
        <v>12</v>
      </c>
      <c r="N9" s="3" t="s">
        <v>87</v>
      </c>
      <c r="O9" s="33">
        <v>2.6357211475240025</v>
      </c>
      <c r="P9" s="3">
        <v>9</v>
      </c>
      <c r="Q9" s="3" t="s">
        <v>87</v>
      </c>
      <c r="R9" s="33">
        <v>3.1540102391149794</v>
      </c>
      <c r="S9" s="3">
        <v>12</v>
      </c>
      <c r="T9" s="3" t="s">
        <v>87</v>
      </c>
    </row>
    <row r="10" spans="1:20">
      <c r="A10" s="3" t="s">
        <v>6</v>
      </c>
      <c r="B10" s="3">
        <v>15.800441049626787</v>
      </c>
      <c r="C10" s="3">
        <v>22</v>
      </c>
      <c r="D10" s="3" t="s">
        <v>100</v>
      </c>
      <c r="E10" s="3">
        <v>13.937873479132081</v>
      </c>
      <c r="F10" s="3">
        <v>22</v>
      </c>
      <c r="G10" s="3" t="s">
        <v>100</v>
      </c>
      <c r="H10" s="3">
        <v>14.234204641629043</v>
      </c>
      <c r="I10" s="3">
        <v>21</v>
      </c>
      <c r="J10" s="3" t="s">
        <v>100</v>
      </c>
      <c r="K10" s="3" t="s">
        <v>81</v>
      </c>
      <c r="L10" s="33">
        <v>32.414305493224326</v>
      </c>
      <c r="M10" s="3">
        <v>23</v>
      </c>
      <c r="N10" s="3" t="s">
        <v>88</v>
      </c>
      <c r="O10" s="33">
        <v>29.36055285322157</v>
      </c>
      <c r="P10" s="3">
        <v>23</v>
      </c>
      <c r="Q10" s="3" t="s">
        <v>88</v>
      </c>
      <c r="R10" s="33">
        <v>29.460119758915599</v>
      </c>
      <c r="S10" s="3">
        <v>22</v>
      </c>
      <c r="T10" s="3" t="s">
        <v>88</v>
      </c>
    </row>
    <row r="11" spans="1:20">
      <c r="A11" s="3" t="s">
        <v>7</v>
      </c>
      <c r="B11" s="3">
        <v>18.565461882822053</v>
      </c>
      <c r="C11" s="3">
        <v>22</v>
      </c>
      <c r="D11" s="3" t="s">
        <v>100</v>
      </c>
      <c r="E11" s="3">
        <v>17.299566386354876</v>
      </c>
      <c r="F11" s="3">
        <v>23</v>
      </c>
      <c r="G11" s="3" t="s">
        <v>100</v>
      </c>
      <c r="H11" s="3">
        <v>16.272143957191712</v>
      </c>
      <c r="I11" s="3">
        <v>21</v>
      </c>
      <c r="J11" s="3" t="s">
        <v>100</v>
      </c>
      <c r="K11" s="3" t="s">
        <v>84</v>
      </c>
      <c r="L11" s="33">
        <v>25.828997630929042</v>
      </c>
      <c r="M11" s="3">
        <v>18</v>
      </c>
      <c r="N11" s="3" t="s">
        <v>88</v>
      </c>
      <c r="O11" s="33">
        <v>26.429402432154081</v>
      </c>
      <c r="P11" s="3">
        <v>19</v>
      </c>
      <c r="Q11" s="3" t="s">
        <v>88</v>
      </c>
      <c r="R11" s="33">
        <v>27.842435375585026</v>
      </c>
      <c r="S11" s="3">
        <v>18</v>
      </c>
      <c r="T11" s="3" t="s">
        <v>88</v>
      </c>
    </row>
    <row r="12" spans="1:20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20" ht="25.5" customHeight="1">
      <c r="A13" s="3" t="s">
        <v>8</v>
      </c>
      <c r="B13" s="3">
        <v>5.9898459477163044</v>
      </c>
      <c r="C13" s="3">
        <v>22</v>
      </c>
      <c r="D13" s="3" t="s">
        <v>100</v>
      </c>
      <c r="E13" s="3">
        <v>6.1752033525615975</v>
      </c>
      <c r="F13" s="3">
        <v>22</v>
      </c>
      <c r="G13" s="3" t="s">
        <v>100</v>
      </c>
      <c r="H13" s="3">
        <v>4.6694566044919519</v>
      </c>
      <c r="I13" s="3">
        <v>21</v>
      </c>
      <c r="J13" s="3" t="s">
        <v>100</v>
      </c>
    </row>
    <row r="14" spans="1:20">
      <c r="A14" s="3" t="s">
        <v>9</v>
      </c>
      <c r="B14" s="3">
        <v>34.127954911187395</v>
      </c>
      <c r="C14" s="3">
        <v>22</v>
      </c>
      <c r="D14" s="3" t="s">
        <v>99</v>
      </c>
      <c r="E14" s="3">
        <v>35.14866459803855</v>
      </c>
      <c r="F14" s="3">
        <v>22</v>
      </c>
      <c r="G14" s="3" t="s">
        <v>99</v>
      </c>
      <c r="H14" s="3">
        <v>35.879266699158642</v>
      </c>
      <c r="I14" s="3">
        <v>22</v>
      </c>
      <c r="J14" s="3" t="s">
        <v>99</v>
      </c>
    </row>
    <row r="15" spans="1:20">
      <c r="A15" s="3" t="s">
        <v>10</v>
      </c>
      <c r="B15" s="3">
        <v>33.747806761078557</v>
      </c>
      <c r="C15" s="3">
        <v>23</v>
      </c>
      <c r="D15" s="3" t="s">
        <v>99</v>
      </c>
      <c r="E15" s="3">
        <v>32.449390453391537</v>
      </c>
      <c r="F15" s="3">
        <v>22</v>
      </c>
      <c r="G15" s="3" t="s">
        <v>99</v>
      </c>
      <c r="H15" s="3">
        <v>33.847907037628516</v>
      </c>
      <c r="I15" s="3">
        <v>22</v>
      </c>
      <c r="J15" s="3" t="s">
        <v>99</v>
      </c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3" t="s">
        <v>11</v>
      </c>
      <c r="B17" s="3">
        <v>75.956358380780571</v>
      </c>
      <c r="C17" s="3">
        <v>23</v>
      </c>
      <c r="D17" s="3" t="s">
        <v>101</v>
      </c>
      <c r="E17" s="3">
        <v>68.455794863618934</v>
      </c>
      <c r="F17" s="3">
        <v>23</v>
      </c>
      <c r="G17" s="3" t="s">
        <v>101</v>
      </c>
      <c r="H17" s="3">
        <v>70.293520038815643</v>
      </c>
      <c r="I17" s="3">
        <v>23</v>
      </c>
      <c r="J17" s="3" t="s">
        <v>101</v>
      </c>
    </row>
    <row r="18" spans="1:10">
      <c r="A18" s="3" t="s">
        <v>12</v>
      </c>
      <c r="B18" s="3">
        <v>19.657442410570287</v>
      </c>
      <c r="C18" s="3">
        <v>23</v>
      </c>
      <c r="D18" s="3" t="s">
        <v>100</v>
      </c>
      <c r="E18" s="3">
        <v>18.95654276316515</v>
      </c>
      <c r="F18" s="3">
        <v>23</v>
      </c>
      <c r="G18" s="3" t="s">
        <v>100</v>
      </c>
      <c r="H18" s="3">
        <v>21.589661082017052</v>
      </c>
      <c r="I18" s="3">
        <v>23</v>
      </c>
      <c r="J18" s="3" t="s">
        <v>100</v>
      </c>
    </row>
    <row r="19" spans="1:10">
      <c r="A19" s="3" t="s">
        <v>13</v>
      </c>
      <c r="B19" s="3">
        <v>27.885754684118488</v>
      </c>
      <c r="C19" s="3">
        <v>23</v>
      </c>
      <c r="D19" s="3" t="s">
        <v>99</v>
      </c>
      <c r="E19" s="3">
        <v>26.454997729826687</v>
      </c>
      <c r="F19" s="3">
        <v>23</v>
      </c>
      <c r="G19" s="3" t="s">
        <v>99</v>
      </c>
      <c r="H19" s="3">
        <v>24.637139903209935</v>
      </c>
      <c r="I19" s="3">
        <v>23</v>
      </c>
      <c r="J19" s="3" t="s">
        <v>100</v>
      </c>
    </row>
    <row r="20" spans="1:10">
      <c r="A20" s="3" t="s">
        <v>14</v>
      </c>
      <c r="B20" s="3">
        <v>37.131584025821745</v>
      </c>
      <c r="C20" s="3">
        <v>23</v>
      </c>
      <c r="D20" s="3" t="s">
        <v>99</v>
      </c>
      <c r="E20" s="3">
        <v>35.642999486037972</v>
      </c>
      <c r="F20" s="3">
        <v>23</v>
      </c>
      <c r="G20" s="3" t="s">
        <v>99</v>
      </c>
      <c r="H20" s="3">
        <v>42.720214824440937</v>
      </c>
      <c r="I20" s="3">
        <v>23</v>
      </c>
      <c r="J20" s="3" t="s">
        <v>101</v>
      </c>
    </row>
    <row r="21" spans="1:10">
      <c r="A21" s="3" t="s">
        <v>15</v>
      </c>
      <c r="B21" s="3">
        <v>35.170443358512408</v>
      </c>
      <c r="C21" s="3">
        <v>22</v>
      </c>
      <c r="D21" s="3" t="s">
        <v>99</v>
      </c>
      <c r="E21" s="3">
        <v>40.45786144901416</v>
      </c>
      <c r="F21" s="3">
        <v>22</v>
      </c>
      <c r="G21" s="3" t="s">
        <v>101</v>
      </c>
      <c r="H21" s="3">
        <v>39.02521499299052</v>
      </c>
      <c r="I21" s="3">
        <v>23</v>
      </c>
      <c r="J21" s="3" t="s">
        <v>99</v>
      </c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 t="s">
        <v>16</v>
      </c>
      <c r="B23" s="3">
        <v>12.400067861733747</v>
      </c>
      <c r="C23" s="3">
        <v>23</v>
      </c>
      <c r="D23" s="3" t="s">
        <v>100</v>
      </c>
      <c r="E23" s="3">
        <v>11.531547155460794</v>
      </c>
      <c r="F23" s="3">
        <v>23</v>
      </c>
      <c r="G23" s="3" t="s">
        <v>100</v>
      </c>
      <c r="H23" s="3">
        <v>11.295781110503762</v>
      </c>
      <c r="I23" s="3">
        <v>23</v>
      </c>
      <c r="J23" s="3" t="s">
        <v>100</v>
      </c>
    </row>
    <row r="24" spans="1:10">
      <c r="A24" s="3" t="s">
        <v>17</v>
      </c>
      <c r="B24" s="3">
        <v>28.593457550872049</v>
      </c>
      <c r="C24" s="3">
        <v>23</v>
      </c>
      <c r="D24" s="3" t="s">
        <v>99</v>
      </c>
      <c r="E24" s="3">
        <v>26.439372380534625</v>
      </c>
      <c r="F24" s="3">
        <v>23</v>
      </c>
      <c r="G24" s="3" t="s">
        <v>99</v>
      </c>
      <c r="H24" s="3">
        <v>27.17322821424824</v>
      </c>
      <c r="I24" s="3">
        <v>22</v>
      </c>
      <c r="J24" s="3" t="s">
        <v>99</v>
      </c>
    </row>
    <row r="25" spans="1:10">
      <c r="A25" s="3" t="s">
        <v>18</v>
      </c>
      <c r="B25" s="3">
        <v>22.45423092803334</v>
      </c>
      <c r="C25" s="3">
        <v>21</v>
      </c>
      <c r="D25" s="3" t="s">
        <v>100</v>
      </c>
      <c r="E25" s="3">
        <v>19.104212493561693</v>
      </c>
      <c r="F25" s="3">
        <v>21</v>
      </c>
      <c r="G25" s="3" t="s">
        <v>100</v>
      </c>
      <c r="H25" s="3">
        <v>21.301272004820408</v>
      </c>
      <c r="I25" s="3">
        <v>21</v>
      </c>
      <c r="J25" s="3" t="s">
        <v>100</v>
      </c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 t="s">
        <v>19</v>
      </c>
      <c r="B27" s="3">
        <v>64.102535887689967</v>
      </c>
      <c r="C27" s="3">
        <v>23</v>
      </c>
      <c r="D27" s="3" t="s">
        <v>101</v>
      </c>
      <c r="E27" s="3">
        <v>59.879476067050689</v>
      </c>
      <c r="F27" s="3">
        <v>23</v>
      </c>
      <c r="G27" s="3" t="s">
        <v>101</v>
      </c>
      <c r="H27" s="3">
        <v>61.727459475320039</v>
      </c>
      <c r="I27" s="3">
        <v>23</v>
      </c>
      <c r="J27" s="3" t="s">
        <v>101</v>
      </c>
    </row>
    <row r="28" spans="1:10">
      <c r="A28" s="3" t="s">
        <v>20</v>
      </c>
      <c r="B28" s="3">
        <v>42.374463888886758</v>
      </c>
      <c r="C28" s="3">
        <v>22</v>
      </c>
      <c r="D28" s="3" t="s">
        <v>101</v>
      </c>
      <c r="E28" s="3">
        <v>38.853321534500907</v>
      </c>
      <c r="F28" s="3">
        <v>22</v>
      </c>
      <c r="G28" s="3" t="s">
        <v>99</v>
      </c>
      <c r="H28" s="3">
        <v>40.864644258269877</v>
      </c>
      <c r="I28" s="3">
        <v>23</v>
      </c>
      <c r="J28" s="3" t="s">
        <v>99</v>
      </c>
    </row>
    <row r="29" spans="1:10">
      <c r="A29" s="3" t="s">
        <v>21</v>
      </c>
      <c r="B29" s="3">
        <v>23.025570027906369</v>
      </c>
      <c r="C29" s="3">
        <v>23</v>
      </c>
      <c r="D29" s="3" t="s">
        <v>100</v>
      </c>
      <c r="E29" s="3">
        <v>21.676108391847244</v>
      </c>
      <c r="F29" s="3">
        <v>23</v>
      </c>
      <c r="G29" s="3" t="s">
        <v>100</v>
      </c>
      <c r="H29" s="3">
        <v>21.043088145317856</v>
      </c>
      <c r="I29" s="3">
        <v>23</v>
      </c>
      <c r="J29" s="3" t="s">
        <v>100</v>
      </c>
    </row>
    <row r="30" spans="1:10">
      <c r="A30" s="3" t="s">
        <v>22</v>
      </c>
      <c r="B30" s="3">
        <v>7.2392624796669445</v>
      </c>
      <c r="C30" s="3">
        <v>20</v>
      </c>
      <c r="D30" s="3" t="s">
        <v>100</v>
      </c>
      <c r="E30" s="3">
        <v>4.7834708069033534</v>
      </c>
      <c r="F30" s="3">
        <v>19</v>
      </c>
      <c r="G30" s="3" t="s">
        <v>100</v>
      </c>
      <c r="H30" s="3">
        <v>5.4733147013865286</v>
      </c>
      <c r="I30" s="3">
        <v>20</v>
      </c>
      <c r="J30" s="3" t="s">
        <v>100</v>
      </c>
    </row>
    <row r="3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s="3" t="s">
        <v>23</v>
      </c>
      <c r="B32" s="3">
        <v>12.629370427930747</v>
      </c>
      <c r="C32" s="3">
        <v>22</v>
      </c>
      <c r="D32" s="3" t="s">
        <v>100</v>
      </c>
      <c r="E32" s="3">
        <v>10.289186132661817</v>
      </c>
      <c r="F32" s="3">
        <v>22</v>
      </c>
      <c r="G32" s="3" t="s">
        <v>100</v>
      </c>
      <c r="H32" s="3">
        <v>11.534769643758175</v>
      </c>
      <c r="I32" s="3">
        <v>21</v>
      </c>
      <c r="J32" s="3" t="s">
        <v>100</v>
      </c>
    </row>
    <row r="33" spans="1:10">
      <c r="A33" s="3" t="s">
        <v>24</v>
      </c>
      <c r="B33" s="3">
        <v>26.840465022147054</v>
      </c>
      <c r="C33" s="3">
        <v>19</v>
      </c>
      <c r="D33" s="3" t="s">
        <v>99</v>
      </c>
      <c r="E33" s="3">
        <v>24.595275222696031</v>
      </c>
      <c r="F33" s="3">
        <v>20</v>
      </c>
      <c r="G33" s="3" t="s">
        <v>99</v>
      </c>
      <c r="H33" s="3">
        <v>29.274851498285337</v>
      </c>
      <c r="I33" s="3">
        <v>19</v>
      </c>
      <c r="J33" s="3" t="s">
        <v>99</v>
      </c>
    </row>
    <row r="34" spans="1:10">
      <c r="A34" s="3" t="s">
        <v>25</v>
      </c>
      <c r="B34" s="3">
        <v>37.110755694450816</v>
      </c>
      <c r="C34" s="3">
        <v>22</v>
      </c>
      <c r="D34" s="3" t="s">
        <v>99</v>
      </c>
      <c r="E34" s="3">
        <v>39.907683319583072</v>
      </c>
      <c r="F34" s="3">
        <v>21</v>
      </c>
      <c r="G34" s="3" t="s">
        <v>99</v>
      </c>
      <c r="H34" s="3">
        <v>38.969011358403122</v>
      </c>
      <c r="I34" s="3">
        <v>21</v>
      </c>
      <c r="J34" s="3" t="s">
        <v>99</v>
      </c>
    </row>
    <row r="35" spans="1:10">
      <c r="A35" s="3" t="s">
        <v>26</v>
      </c>
      <c r="B35" s="3">
        <v>1.5909156754022633</v>
      </c>
      <c r="C35" s="3">
        <v>10</v>
      </c>
      <c r="D35" s="3" t="s">
        <v>100</v>
      </c>
      <c r="E35" s="3">
        <v>1.5281480407351435</v>
      </c>
      <c r="F35" s="3">
        <v>11</v>
      </c>
      <c r="G35" s="3" t="s">
        <v>100</v>
      </c>
      <c r="H35" s="3">
        <v>1.3534225559172861</v>
      </c>
      <c r="I35" s="3">
        <v>9</v>
      </c>
      <c r="J35" s="3" t="s">
        <v>100</v>
      </c>
    </row>
    <row r="36" spans="1:10">
      <c r="A36" s="3" t="s">
        <v>27</v>
      </c>
      <c r="B36" s="3">
        <v>17.417486152962059</v>
      </c>
      <c r="C36" s="3">
        <v>22</v>
      </c>
      <c r="D36" s="3" t="s">
        <v>100</v>
      </c>
      <c r="E36" s="3">
        <v>20.62861725157482</v>
      </c>
      <c r="F36" s="3">
        <v>21</v>
      </c>
      <c r="G36" s="3" t="s">
        <v>100</v>
      </c>
      <c r="H36" s="3">
        <v>17.610850673672541</v>
      </c>
      <c r="I36" s="3">
        <v>21</v>
      </c>
      <c r="J36" s="3" t="s">
        <v>100</v>
      </c>
    </row>
    <row r="37" spans="1:10">
      <c r="A37" s="3" t="s">
        <v>28</v>
      </c>
      <c r="B37" s="3">
        <v>9.1097466314386288</v>
      </c>
      <c r="C37" s="3">
        <v>19</v>
      </c>
      <c r="D37" s="3" t="s">
        <v>100</v>
      </c>
      <c r="E37" s="3">
        <v>10.21828526121795</v>
      </c>
      <c r="F37" s="3">
        <v>17</v>
      </c>
      <c r="G37" s="3" t="s">
        <v>100</v>
      </c>
      <c r="H37" s="3">
        <v>6.5094131712168091</v>
      </c>
      <c r="I37" s="3">
        <v>18</v>
      </c>
      <c r="J37" s="3" t="s">
        <v>100</v>
      </c>
    </row>
    <row r="38" spans="1:10" ht="37.5" customHeight="1"/>
    <row r="39" spans="1:10" ht="28.5" customHeight="1"/>
    <row r="40" spans="1:10" ht="21.75" customHeight="1"/>
    <row r="49" spans="12:15">
      <c r="M49" s="81" t="s">
        <v>69</v>
      </c>
      <c r="N49" s="81"/>
      <c r="O49" s="81"/>
    </row>
    <row r="50" spans="12:15">
      <c r="L50" s="78" t="s">
        <v>83</v>
      </c>
      <c r="M50" s="78">
        <v>2011</v>
      </c>
      <c r="N50" s="78">
        <v>2014</v>
      </c>
      <c r="O50" s="78">
        <v>2018</v>
      </c>
    </row>
    <row r="51" spans="12:15">
      <c r="L51" s="78"/>
      <c r="M51" s="78"/>
      <c r="N51" s="78"/>
      <c r="O51" s="78"/>
    </row>
    <row r="52" spans="12:15">
      <c r="L52" s="3" t="s">
        <v>77</v>
      </c>
      <c r="M52" s="33">
        <v>25.437088375560986</v>
      </c>
      <c r="N52" s="33">
        <v>23.568571678333029</v>
      </c>
      <c r="O52" s="33">
        <v>22.380688885388693</v>
      </c>
    </row>
    <row r="53" spans="12:15">
      <c r="L53" s="3" t="s">
        <v>78</v>
      </c>
      <c r="M53" s="33">
        <v>10.931697252035923</v>
      </c>
      <c r="N53" s="33">
        <v>10.956763236173446</v>
      </c>
      <c r="O53" s="33">
        <v>11.130363713047032</v>
      </c>
    </row>
    <row r="54" spans="12:15">
      <c r="L54" s="3" t="s">
        <v>79</v>
      </c>
      <c r="M54" s="33">
        <v>52.761482373461085</v>
      </c>
      <c r="N54" s="33">
        <v>51.404303027815395</v>
      </c>
      <c r="O54" s="33">
        <v>52.432475322276737</v>
      </c>
    </row>
    <row r="55" spans="12:15">
      <c r="L55" s="3" t="s">
        <v>80</v>
      </c>
      <c r="M55" s="33">
        <v>4.3838825282973648</v>
      </c>
      <c r="N55" s="33">
        <v>2.6357211475240025</v>
      </c>
      <c r="O55" s="33">
        <v>3.1540102391149794</v>
      </c>
    </row>
    <row r="56" spans="12:15">
      <c r="L56" s="3" t="s">
        <v>81</v>
      </c>
      <c r="M56" s="33">
        <v>32.414305493224326</v>
      </c>
      <c r="N56" s="33">
        <v>29.36055285322157</v>
      </c>
      <c r="O56" s="33">
        <v>29.460119758915599</v>
      </c>
    </row>
    <row r="57" spans="12:15">
      <c r="L57" s="3" t="s">
        <v>84</v>
      </c>
      <c r="M57" s="33">
        <v>25.828997630929042</v>
      </c>
      <c r="N57" s="33">
        <v>26.429402432154081</v>
      </c>
      <c r="O57" s="33">
        <v>27.842435375585026</v>
      </c>
    </row>
  </sheetData>
  <mergeCells count="14">
    <mergeCell ref="R4:T4"/>
    <mergeCell ref="K4:K5"/>
    <mergeCell ref="M49:O49"/>
    <mergeCell ref="O50:O51"/>
    <mergeCell ref="B4:D4"/>
    <mergeCell ref="E4:G4"/>
    <mergeCell ref="H4:J4"/>
    <mergeCell ref="L4:N4"/>
    <mergeCell ref="O4:Q4"/>
    <mergeCell ref="A4:A5"/>
    <mergeCell ref="A2:J2"/>
    <mergeCell ref="L50:L51"/>
    <mergeCell ref="M50:M51"/>
    <mergeCell ref="N50:N51"/>
  </mergeCells>
  <printOptions horizontalCentered="1"/>
  <pageMargins left="0.2" right="0.25" top="0.75" bottom="0.75" header="0.3" footer="0.3"/>
  <pageSetup paperSize="9" scale="92" orientation="portrait" horizontalDpi="0" verticalDpi="0" r:id="rId1"/>
  <colBreaks count="1" manualBreakCount="1">
    <brk id="10" min="1" max="5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3:S52"/>
  <sheetViews>
    <sheetView tabSelected="1" topLeftCell="A3" zoomScale="75" zoomScaleNormal="75" workbookViewId="0">
      <selection activeCell="C5" sqref="C5:C31"/>
    </sheetView>
  </sheetViews>
  <sheetFormatPr defaultRowHeight="15"/>
  <cols>
    <col min="2" max="2" width="15.5703125" customWidth="1"/>
    <col min="3" max="3" width="17.140625" customWidth="1"/>
    <col min="4" max="4" width="8" customWidth="1"/>
    <col min="5" max="5" width="6.5703125" customWidth="1"/>
    <col min="6" max="6" width="6.28515625" customWidth="1"/>
    <col min="7" max="7" width="6.5703125" customWidth="1"/>
    <col min="8" max="9" width="6.7109375" customWidth="1"/>
    <col min="11" max="11" width="6.7109375" customWidth="1"/>
    <col min="12" max="12" width="15" customWidth="1"/>
    <col min="13" max="13" width="19.140625" customWidth="1"/>
    <col min="14" max="14" width="15.28515625" customWidth="1"/>
    <col min="15" max="15" width="13.140625" customWidth="1"/>
    <col min="16" max="16" width="16.28515625" customWidth="1"/>
    <col min="17" max="17" width="10.7109375" customWidth="1"/>
    <col min="18" max="18" width="13.28515625" customWidth="1"/>
    <col min="19" max="19" width="7.140625" customWidth="1"/>
  </cols>
  <sheetData>
    <row r="3" spans="2:19" ht="27" customHeight="1">
      <c r="B3" s="91" t="s">
        <v>83</v>
      </c>
      <c r="C3" s="91" t="s">
        <v>105</v>
      </c>
      <c r="D3" s="90">
        <v>2011</v>
      </c>
      <c r="E3" s="90"/>
      <c r="F3" s="90">
        <v>2014</v>
      </c>
      <c r="G3" s="90"/>
      <c r="H3" s="90">
        <v>2018</v>
      </c>
      <c r="I3" s="90"/>
      <c r="L3" s="91" t="s">
        <v>83</v>
      </c>
      <c r="M3" s="93" t="s">
        <v>110</v>
      </c>
      <c r="N3" s="89" t="s">
        <v>116</v>
      </c>
      <c r="O3" s="89"/>
      <c r="P3" s="89"/>
      <c r="Q3" s="89"/>
      <c r="R3" s="89"/>
      <c r="S3" s="89"/>
    </row>
    <row r="4" spans="2:19">
      <c r="B4" s="92"/>
      <c r="C4" s="92"/>
      <c r="D4" s="35" t="s">
        <v>104</v>
      </c>
      <c r="E4" s="35" t="s">
        <v>68</v>
      </c>
      <c r="F4" s="35" t="s">
        <v>104</v>
      </c>
      <c r="G4" s="35" t="s">
        <v>68</v>
      </c>
      <c r="H4" s="35" t="s">
        <v>104</v>
      </c>
      <c r="I4" s="35" t="s">
        <v>68</v>
      </c>
      <c r="L4" s="92"/>
      <c r="M4" s="94"/>
      <c r="N4" s="90">
        <v>2011</v>
      </c>
      <c r="O4" s="90"/>
      <c r="P4" s="90">
        <v>2014</v>
      </c>
      <c r="Q4" s="90"/>
      <c r="R4" s="90">
        <v>2018</v>
      </c>
      <c r="S4" s="90"/>
    </row>
    <row r="5" spans="2:19">
      <c r="B5" s="91" t="s">
        <v>106</v>
      </c>
      <c r="C5" s="36" t="s">
        <v>11</v>
      </c>
      <c r="D5" s="37">
        <v>75.956358380780571</v>
      </c>
      <c r="E5" s="38">
        <v>1</v>
      </c>
      <c r="F5" s="37">
        <v>68.455794863618934</v>
      </c>
      <c r="G5" s="38">
        <v>1</v>
      </c>
      <c r="H5" s="37">
        <v>70.293520038815643</v>
      </c>
      <c r="I5" s="38">
        <v>1</v>
      </c>
      <c r="L5" s="86" t="s">
        <v>106</v>
      </c>
      <c r="M5" s="36" t="s">
        <v>111</v>
      </c>
      <c r="N5" s="45">
        <v>1</v>
      </c>
      <c r="O5" s="46">
        <f>(1/3)*100</f>
        <v>33.333333333333329</v>
      </c>
      <c r="P5" s="45">
        <v>2</v>
      </c>
      <c r="Q5" s="46">
        <f>(P5/P23)*100</f>
        <v>66.666666666666657</v>
      </c>
      <c r="R5" s="45">
        <v>2</v>
      </c>
      <c r="S5" s="46">
        <f>(R5/R23)*100</f>
        <v>66.666666666666657</v>
      </c>
    </row>
    <row r="6" spans="2:19">
      <c r="B6" s="95"/>
      <c r="C6" s="39" t="s">
        <v>12</v>
      </c>
      <c r="D6" s="40">
        <v>19.657442410570287</v>
      </c>
      <c r="E6" s="41">
        <v>3</v>
      </c>
      <c r="F6" s="40">
        <v>18.95654276316515</v>
      </c>
      <c r="G6" s="41">
        <v>3</v>
      </c>
      <c r="H6" s="40">
        <v>21.589661082017052</v>
      </c>
      <c r="I6" s="41">
        <v>3</v>
      </c>
      <c r="L6" s="87"/>
      <c r="M6" s="39" t="s">
        <v>112</v>
      </c>
      <c r="N6" s="47">
        <v>3</v>
      </c>
      <c r="O6" s="48">
        <f>(N6/N24)*100</f>
        <v>37.5</v>
      </c>
      <c r="P6" s="47">
        <v>2</v>
      </c>
      <c r="Q6" s="48">
        <f>(P6/P24)*100</f>
        <v>22.222222222222221</v>
      </c>
      <c r="R6" s="47">
        <v>1</v>
      </c>
      <c r="S6" s="48">
        <f>(R6/R24)*100</f>
        <v>12.5</v>
      </c>
    </row>
    <row r="7" spans="2:19">
      <c r="B7" s="95"/>
      <c r="C7" s="39" t="s">
        <v>13</v>
      </c>
      <c r="D7" s="40">
        <v>27.885754684118488</v>
      </c>
      <c r="E7" s="41">
        <v>2</v>
      </c>
      <c r="F7" s="40">
        <v>26.454997729826687</v>
      </c>
      <c r="G7" s="41">
        <v>2</v>
      </c>
      <c r="H7" s="40">
        <v>24.637139903209935</v>
      </c>
      <c r="I7" s="41">
        <v>3</v>
      </c>
      <c r="L7" s="87"/>
      <c r="M7" s="39" t="s">
        <v>113</v>
      </c>
      <c r="N7" s="47">
        <v>1</v>
      </c>
      <c r="O7" s="48">
        <f>(N7/N25)*100</f>
        <v>6.25</v>
      </c>
      <c r="P7" s="47">
        <v>1</v>
      </c>
      <c r="Q7" s="48">
        <f>(P7/P25)*100</f>
        <v>6.666666666666667</v>
      </c>
      <c r="R7" s="47">
        <v>2</v>
      </c>
      <c r="S7" s="48">
        <f>(R7/R25)*100</f>
        <v>12.5</v>
      </c>
    </row>
    <row r="8" spans="2:19">
      <c r="B8" s="95"/>
      <c r="C8" s="39" t="s">
        <v>14</v>
      </c>
      <c r="D8" s="40">
        <v>37.131584025821745</v>
      </c>
      <c r="E8" s="41">
        <v>2</v>
      </c>
      <c r="F8" s="40">
        <v>35.642999486037972</v>
      </c>
      <c r="G8" s="41">
        <v>2</v>
      </c>
      <c r="H8" s="40">
        <v>42.720214824440937</v>
      </c>
      <c r="I8" s="41">
        <v>1</v>
      </c>
      <c r="L8" s="86" t="s">
        <v>80</v>
      </c>
      <c r="M8" s="36" t="s">
        <v>111</v>
      </c>
      <c r="N8" s="45">
        <v>0</v>
      </c>
      <c r="O8" s="46">
        <v>0</v>
      </c>
      <c r="P8" s="45">
        <v>0</v>
      </c>
      <c r="Q8" s="46">
        <v>0</v>
      </c>
      <c r="R8" s="45">
        <v>0</v>
      </c>
      <c r="S8" s="46">
        <v>0</v>
      </c>
    </row>
    <row r="9" spans="2:19">
      <c r="B9" s="92"/>
      <c r="C9" s="35" t="s">
        <v>15</v>
      </c>
      <c r="D9" s="42">
        <v>35.170443358512408</v>
      </c>
      <c r="E9" s="43">
        <v>2</v>
      </c>
      <c r="F9" s="42">
        <v>40.45786144901416</v>
      </c>
      <c r="G9" s="43">
        <v>1</v>
      </c>
      <c r="H9" s="42">
        <v>39.02521499299052</v>
      </c>
      <c r="I9" s="43">
        <v>2</v>
      </c>
      <c r="L9" s="87"/>
      <c r="M9" s="39" t="s">
        <v>112</v>
      </c>
      <c r="N9" s="47">
        <v>1</v>
      </c>
      <c r="O9" s="48">
        <f>(N9/N24)*100</f>
        <v>12.5</v>
      </c>
      <c r="P9" s="47">
        <v>1</v>
      </c>
      <c r="Q9" s="48">
        <f>(P9/P24)*100</f>
        <v>11.111111111111111</v>
      </c>
      <c r="R9" s="47">
        <v>1</v>
      </c>
      <c r="S9" s="48">
        <f>(R9/R24)*100</f>
        <v>12.5</v>
      </c>
    </row>
    <row r="10" spans="2:19">
      <c r="B10" s="91" t="s">
        <v>80</v>
      </c>
      <c r="C10" s="36" t="s">
        <v>16</v>
      </c>
      <c r="D10" s="37">
        <v>12.400067861733747</v>
      </c>
      <c r="E10" s="38">
        <v>3</v>
      </c>
      <c r="F10" s="37">
        <v>11.531547155460794</v>
      </c>
      <c r="G10" s="38">
        <v>3</v>
      </c>
      <c r="H10" s="37">
        <v>11.295781110503762</v>
      </c>
      <c r="I10" s="38">
        <v>3</v>
      </c>
      <c r="L10" s="88"/>
      <c r="M10" s="39" t="s">
        <v>113</v>
      </c>
      <c r="N10" s="49">
        <v>2</v>
      </c>
      <c r="O10" s="50">
        <f>(N10/N25)*100</f>
        <v>12.5</v>
      </c>
      <c r="P10" s="49">
        <v>2</v>
      </c>
      <c r="Q10" s="50">
        <f>(P10/P25)*100</f>
        <v>13.333333333333334</v>
      </c>
      <c r="R10" s="49">
        <v>2</v>
      </c>
      <c r="S10" s="50">
        <f>(R10/R25)*100</f>
        <v>12.5</v>
      </c>
    </row>
    <row r="11" spans="2:19">
      <c r="B11" s="95"/>
      <c r="C11" s="39" t="s">
        <v>17</v>
      </c>
      <c r="D11" s="40">
        <v>28.593457550872049</v>
      </c>
      <c r="E11" s="41">
        <v>2</v>
      </c>
      <c r="F11" s="40">
        <v>26.439372380534625</v>
      </c>
      <c r="G11" s="41">
        <v>2</v>
      </c>
      <c r="H11" s="40">
        <v>27.17322821424824</v>
      </c>
      <c r="I11" s="41">
        <v>2</v>
      </c>
      <c r="L11" s="86" t="s">
        <v>107</v>
      </c>
      <c r="M11" s="36" t="s">
        <v>111</v>
      </c>
      <c r="N11" s="45">
        <v>0</v>
      </c>
      <c r="O11" s="46">
        <v>0</v>
      </c>
      <c r="P11" s="45">
        <v>0</v>
      </c>
      <c r="Q11" s="46">
        <v>0</v>
      </c>
      <c r="R11" s="45">
        <v>0</v>
      </c>
      <c r="S11" s="46">
        <v>0</v>
      </c>
    </row>
    <row r="12" spans="2:19">
      <c r="B12" s="92"/>
      <c r="C12" s="35" t="s">
        <v>18</v>
      </c>
      <c r="D12" s="42">
        <v>22.45423092803334</v>
      </c>
      <c r="E12" s="43">
        <v>3</v>
      </c>
      <c r="F12" s="42">
        <v>19.104212493561693</v>
      </c>
      <c r="G12" s="43">
        <v>3</v>
      </c>
      <c r="H12" s="42">
        <v>21.301272004820408</v>
      </c>
      <c r="I12" s="43">
        <v>3</v>
      </c>
      <c r="L12" s="87"/>
      <c r="M12" s="39" t="s">
        <v>112</v>
      </c>
      <c r="N12" s="47">
        <v>0</v>
      </c>
      <c r="O12" s="48">
        <v>0</v>
      </c>
      <c r="P12" s="47">
        <v>1</v>
      </c>
      <c r="Q12" s="48">
        <f>(P12/P24)*100</f>
        <v>11.111111111111111</v>
      </c>
      <c r="R12" s="47">
        <v>1</v>
      </c>
      <c r="S12" s="48">
        <f>(R12/R24)*100</f>
        <v>12.5</v>
      </c>
    </row>
    <row r="13" spans="2:19">
      <c r="B13" s="91" t="s">
        <v>107</v>
      </c>
      <c r="C13" s="36" t="s">
        <v>2</v>
      </c>
      <c r="D13" s="37">
        <v>25.154260592021373</v>
      </c>
      <c r="E13" s="38">
        <v>3</v>
      </c>
      <c r="F13" s="37">
        <v>25.545936743431991</v>
      </c>
      <c r="G13" s="38">
        <v>2</v>
      </c>
      <c r="H13" s="37">
        <v>25.376212516715714</v>
      </c>
      <c r="I13" s="38">
        <v>2</v>
      </c>
      <c r="L13" s="87"/>
      <c r="M13" s="39" t="s">
        <v>113</v>
      </c>
      <c r="N13" s="47">
        <v>6</v>
      </c>
      <c r="O13" s="48">
        <f>(6/N25)*100</f>
        <v>37.5</v>
      </c>
      <c r="P13" s="47">
        <v>5</v>
      </c>
      <c r="Q13" s="48">
        <f>(P13/P25)*100</f>
        <v>33.333333333333329</v>
      </c>
      <c r="R13" s="47">
        <v>5</v>
      </c>
      <c r="S13" s="48">
        <f>(R13/R25)*100</f>
        <v>31.25</v>
      </c>
    </row>
    <row r="14" spans="2:19">
      <c r="B14" s="95"/>
      <c r="C14" s="39" t="s">
        <v>3</v>
      </c>
      <c r="D14" s="40">
        <v>7.8886704933381369</v>
      </c>
      <c r="E14" s="41">
        <v>3</v>
      </c>
      <c r="F14" s="40">
        <v>9.0205455591927795</v>
      </c>
      <c r="G14" s="41">
        <v>3</v>
      </c>
      <c r="H14" s="40">
        <v>7.7236508536820647</v>
      </c>
      <c r="I14" s="41">
        <v>3</v>
      </c>
      <c r="L14" s="83" t="s">
        <v>84</v>
      </c>
      <c r="M14" s="36" t="s">
        <v>111</v>
      </c>
      <c r="N14" s="45">
        <v>0</v>
      </c>
      <c r="O14" s="46">
        <v>0</v>
      </c>
      <c r="P14" s="45">
        <v>0</v>
      </c>
      <c r="Q14" s="46">
        <v>0</v>
      </c>
      <c r="R14" s="45">
        <v>0</v>
      </c>
      <c r="S14" s="46">
        <v>0</v>
      </c>
    </row>
    <row r="15" spans="2:19">
      <c r="B15" s="95"/>
      <c r="C15" s="39" t="s">
        <v>4</v>
      </c>
      <c r="D15" s="40">
        <v>23.524783045662357</v>
      </c>
      <c r="E15" s="41">
        <v>3</v>
      </c>
      <c r="F15" s="40">
        <v>20.521828321343591</v>
      </c>
      <c r="G15" s="41">
        <v>3</v>
      </c>
      <c r="H15" s="40">
        <v>20.760311977879716</v>
      </c>
      <c r="I15" s="41">
        <v>3</v>
      </c>
      <c r="L15" s="84"/>
      <c r="M15" s="39" t="s">
        <v>112</v>
      </c>
      <c r="N15" s="47">
        <v>2</v>
      </c>
      <c r="O15" s="48">
        <f>(N15/N24)*100</f>
        <v>25</v>
      </c>
      <c r="P15" s="47">
        <v>2</v>
      </c>
      <c r="Q15" s="48">
        <f>(P15/P24)*100</f>
        <v>22.222222222222221</v>
      </c>
      <c r="R15" s="47">
        <v>2</v>
      </c>
      <c r="S15" s="48">
        <f>(R15/R24)*100</f>
        <v>25</v>
      </c>
    </row>
    <row r="16" spans="2:19">
      <c r="B16" s="95"/>
      <c r="C16" s="39" t="s">
        <v>5</v>
      </c>
      <c r="D16" s="40">
        <v>17.088942145453569</v>
      </c>
      <c r="E16" s="41">
        <v>3</v>
      </c>
      <c r="F16" s="40">
        <v>16.14416287107559</v>
      </c>
      <c r="G16" s="41">
        <v>3</v>
      </c>
      <c r="H16" s="40">
        <v>15.253848017326783</v>
      </c>
      <c r="I16" s="41">
        <v>3</v>
      </c>
      <c r="L16" s="84"/>
      <c r="M16" s="39" t="s">
        <v>113</v>
      </c>
      <c r="N16" s="47">
        <v>4</v>
      </c>
      <c r="O16" s="48">
        <f>(N16/N25)*100</f>
        <v>25</v>
      </c>
      <c r="P16" s="47">
        <v>4</v>
      </c>
      <c r="Q16" s="48">
        <f>(P16/P25)*100</f>
        <v>26.666666666666668</v>
      </c>
      <c r="R16" s="47">
        <v>4</v>
      </c>
      <c r="S16" s="48">
        <f>(R16/R25)*100</f>
        <v>25</v>
      </c>
    </row>
    <row r="17" spans="2:19">
      <c r="B17" s="95"/>
      <c r="C17" s="39" t="s">
        <v>6</v>
      </c>
      <c r="D17" s="40">
        <v>15.800441049626787</v>
      </c>
      <c r="E17" s="41">
        <v>3</v>
      </c>
      <c r="F17" s="40">
        <v>13.937873479132081</v>
      </c>
      <c r="G17" s="41">
        <v>3</v>
      </c>
      <c r="H17" s="40">
        <v>14.234204641629043</v>
      </c>
      <c r="I17" s="41">
        <v>3</v>
      </c>
      <c r="L17" s="86" t="s">
        <v>108</v>
      </c>
      <c r="M17" s="36" t="s">
        <v>111</v>
      </c>
      <c r="N17" s="45">
        <v>2</v>
      </c>
      <c r="O17" s="46">
        <f>(N17/N23)*100</f>
        <v>66.666666666666657</v>
      </c>
      <c r="P17" s="45">
        <v>1</v>
      </c>
      <c r="Q17" s="46">
        <f>(P17/P23)*100</f>
        <v>33.333333333333329</v>
      </c>
      <c r="R17" s="45">
        <v>1</v>
      </c>
      <c r="S17" s="46">
        <f>(R17/R23)*100</f>
        <v>33.333333333333329</v>
      </c>
    </row>
    <row r="18" spans="2:19">
      <c r="B18" s="92"/>
      <c r="C18" s="35" t="s">
        <v>7</v>
      </c>
      <c r="D18" s="42">
        <v>18.565461882822053</v>
      </c>
      <c r="E18" s="43">
        <v>3</v>
      </c>
      <c r="F18" s="42">
        <v>17.299566386354876</v>
      </c>
      <c r="G18" s="43">
        <v>3</v>
      </c>
      <c r="H18" s="42">
        <v>16.272143957191712</v>
      </c>
      <c r="I18" s="43">
        <v>3</v>
      </c>
      <c r="L18" s="87"/>
      <c r="M18" s="39" t="s">
        <v>112</v>
      </c>
      <c r="N18" s="47">
        <v>0</v>
      </c>
      <c r="O18" s="48">
        <v>0</v>
      </c>
      <c r="P18" s="47">
        <v>1</v>
      </c>
      <c r="Q18" s="48">
        <f>(P18/P24)*100</f>
        <v>11.111111111111111</v>
      </c>
      <c r="R18" s="47">
        <v>1</v>
      </c>
      <c r="S18" s="48">
        <f>(R18/R24)*100</f>
        <v>12.5</v>
      </c>
    </row>
    <row r="19" spans="2:19">
      <c r="B19" s="93" t="s">
        <v>84</v>
      </c>
      <c r="C19" s="36" t="s">
        <v>23</v>
      </c>
      <c r="D19" s="37">
        <v>12.629370427930747</v>
      </c>
      <c r="E19" s="38">
        <v>3</v>
      </c>
      <c r="F19" s="37">
        <v>10.289186132661817</v>
      </c>
      <c r="G19" s="38">
        <v>3</v>
      </c>
      <c r="H19" s="37">
        <v>11.534769643758175</v>
      </c>
      <c r="I19" s="38">
        <v>3</v>
      </c>
      <c r="L19" s="87"/>
      <c r="M19" s="39" t="s">
        <v>113</v>
      </c>
      <c r="N19" s="47">
        <v>2</v>
      </c>
      <c r="O19" s="48">
        <f>(N19/N25)*100</f>
        <v>12.5</v>
      </c>
      <c r="P19" s="47">
        <v>2</v>
      </c>
      <c r="Q19" s="48">
        <f>(P19/P25)*100</f>
        <v>13.333333333333334</v>
      </c>
      <c r="R19" s="47">
        <v>2</v>
      </c>
      <c r="S19" s="48">
        <f>(R19/R25)*100</f>
        <v>12.5</v>
      </c>
    </row>
    <row r="20" spans="2:19">
      <c r="B20" s="96"/>
      <c r="C20" s="39" t="s">
        <v>24</v>
      </c>
      <c r="D20" s="40">
        <v>26.840465022147054</v>
      </c>
      <c r="E20" s="41">
        <v>2</v>
      </c>
      <c r="F20" s="40">
        <v>24.595275222696031</v>
      </c>
      <c r="G20" s="41">
        <v>2</v>
      </c>
      <c r="H20" s="40">
        <v>29.274851498285337</v>
      </c>
      <c r="I20" s="41">
        <v>2</v>
      </c>
      <c r="L20" s="86" t="s">
        <v>78</v>
      </c>
      <c r="M20" s="36" t="s">
        <v>111</v>
      </c>
      <c r="N20" s="45">
        <v>0</v>
      </c>
      <c r="O20" s="46">
        <v>0</v>
      </c>
      <c r="P20" s="45">
        <v>0</v>
      </c>
      <c r="Q20" s="46">
        <v>0</v>
      </c>
      <c r="R20" s="45">
        <v>0</v>
      </c>
      <c r="S20" s="46">
        <v>0</v>
      </c>
    </row>
    <row r="21" spans="2:19">
      <c r="B21" s="96"/>
      <c r="C21" s="39" t="s">
        <v>25</v>
      </c>
      <c r="D21" s="40">
        <v>37.110755694450816</v>
      </c>
      <c r="E21" s="41">
        <v>2</v>
      </c>
      <c r="F21" s="40">
        <v>39.907683319583072</v>
      </c>
      <c r="G21" s="41">
        <v>2</v>
      </c>
      <c r="H21" s="40">
        <v>38.969011358403122</v>
      </c>
      <c r="I21" s="41">
        <v>2</v>
      </c>
      <c r="L21" s="87"/>
      <c r="M21" s="39" t="s">
        <v>112</v>
      </c>
      <c r="N21" s="47">
        <v>2</v>
      </c>
      <c r="O21" s="48">
        <f>(N21/N24)*100</f>
        <v>25</v>
      </c>
      <c r="P21" s="47">
        <v>2</v>
      </c>
      <c r="Q21" s="48">
        <f>(P21/P24)*100</f>
        <v>22.222222222222221</v>
      </c>
      <c r="R21" s="47">
        <v>2</v>
      </c>
      <c r="S21" s="48">
        <f>(R21/R24)*100</f>
        <v>25</v>
      </c>
    </row>
    <row r="22" spans="2:19">
      <c r="B22" s="96"/>
      <c r="C22" s="39" t="s">
        <v>26</v>
      </c>
      <c r="D22" s="40">
        <v>1.5909156754022633</v>
      </c>
      <c r="E22" s="41">
        <v>3</v>
      </c>
      <c r="F22" s="40">
        <v>1.5281480407351435</v>
      </c>
      <c r="G22" s="41">
        <v>3</v>
      </c>
      <c r="H22" s="40">
        <v>1.3534225559172861</v>
      </c>
      <c r="I22" s="41">
        <v>3</v>
      </c>
      <c r="L22" s="88"/>
      <c r="M22" s="35" t="s">
        <v>113</v>
      </c>
      <c r="N22" s="49">
        <v>1</v>
      </c>
      <c r="O22" s="50">
        <f>(N22/N25)*100</f>
        <v>6.25</v>
      </c>
      <c r="P22" s="49">
        <v>1</v>
      </c>
      <c r="Q22" s="50">
        <f>(P22/P25)*100</f>
        <v>6.666666666666667</v>
      </c>
      <c r="R22" s="49">
        <v>1</v>
      </c>
      <c r="S22" s="50">
        <f>(R22/R25)*100</f>
        <v>6.25</v>
      </c>
    </row>
    <row r="23" spans="2:19">
      <c r="B23" s="96"/>
      <c r="C23" s="39" t="s">
        <v>27</v>
      </c>
      <c r="D23" s="40">
        <v>17.417486152962059</v>
      </c>
      <c r="E23" s="41">
        <v>3</v>
      </c>
      <c r="F23" s="40">
        <v>20.62861725157482</v>
      </c>
      <c r="G23" s="41">
        <v>3</v>
      </c>
      <c r="H23" s="40">
        <v>17.610850673672541</v>
      </c>
      <c r="I23" s="41">
        <v>3</v>
      </c>
      <c r="L23" s="83" t="s">
        <v>114</v>
      </c>
      <c r="M23" s="39" t="s">
        <v>111</v>
      </c>
      <c r="N23" s="45">
        <v>3</v>
      </c>
      <c r="O23" s="46">
        <f>O5+O8+O11+O14+O17+O20</f>
        <v>99.999999999999986</v>
      </c>
      <c r="P23" s="45">
        <v>3</v>
      </c>
      <c r="Q23" s="51">
        <f>Q5+Q8+Q11+Q14+Q17+Q20</f>
        <v>99.999999999999986</v>
      </c>
      <c r="R23" s="45">
        <v>3</v>
      </c>
      <c r="S23" s="46">
        <f>S5+S8+S11+S14+S17+S20</f>
        <v>99.999999999999986</v>
      </c>
    </row>
    <row r="24" spans="2:19">
      <c r="B24" s="94"/>
      <c r="C24" s="35" t="s">
        <v>28</v>
      </c>
      <c r="D24" s="42">
        <v>9.1097466314386288</v>
      </c>
      <c r="E24" s="43">
        <v>3</v>
      </c>
      <c r="F24" s="42">
        <v>10.21828526121795</v>
      </c>
      <c r="G24" s="43">
        <v>3</v>
      </c>
      <c r="H24" s="42">
        <v>6.5094131712168091</v>
      </c>
      <c r="I24" s="43">
        <v>3</v>
      </c>
      <c r="L24" s="84"/>
      <c r="M24" s="39" t="s">
        <v>112</v>
      </c>
      <c r="N24" s="47">
        <v>8</v>
      </c>
      <c r="O24" s="48">
        <f>O6+O9+O12+O15+O18+O21</f>
        <v>100</v>
      </c>
      <c r="P24" s="47">
        <v>9</v>
      </c>
      <c r="Q24" s="52">
        <f>Q6+Q9+Q12+Q15+Q18+Q21</f>
        <v>100</v>
      </c>
      <c r="R24" s="47">
        <v>8</v>
      </c>
      <c r="S24" s="48">
        <f>S6+S9+S12+S15+S18+S21</f>
        <v>100</v>
      </c>
    </row>
    <row r="25" spans="2:19">
      <c r="B25" s="91" t="s">
        <v>108</v>
      </c>
      <c r="C25" s="36" t="s">
        <v>19</v>
      </c>
      <c r="D25" s="37">
        <v>64.102535887689967</v>
      </c>
      <c r="E25" s="38">
        <v>1</v>
      </c>
      <c r="F25" s="37">
        <v>59.879476067050689</v>
      </c>
      <c r="G25" s="38">
        <v>1</v>
      </c>
      <c r="H25" s="37">
        <v>61.727459475320039</v>
      </c>
      <c r="I25" s="38">
        <v>1</v>
      </c>
      <c r="L25" s="85"/>
      <c r="M25" s="35" t="s">
        <v>113</v>
      </c>
      <c r="N25" s="54" t="s">
        <v>115</v>
      </c>
      <c r="O25" s="50">
        <f>O7+O10+O13+O16+O19+O22</f>
        <v>100</v>
      </c>
      <c r="P25" s="49">
        <v>15</v>
      </c>
      <c r="Q25" s="53">
        <f>Q7+Q10+Q13+Q16+Q19+Q22</f>
        <v>100</v>
      </c>
      <c r="R25" s="49">
        <v>16</v>
      </c>
      <c r="S25" s="50">
        <f>S7+S10+S13+S16+S19+S22</f>
        <v>100</v>
      </c>
    </row>
    <row r="26" spans="2:19">
      <c r="B26" s="95"/>
      <c r="C26" s="39" t="s">
        <v>20</v>
      </c>
      <c r="D26" s="40">
        <v>42.374463888886758</v>
      </c>
      <c r="E26" s="41">
        <v>1</v>
      </c>
      <c r="F26" s="40">
        <v>38.853321534500907</v>
      </c>
      <c r="G26" s="41">
        <v>2</v>
      </c>
      <c r="H26" s="40">
        <v>40.864644258269877</v>
      </c>
      <c r="I26" s="41">
        <v>2</v>
      </c>
    </row>
    <row r="27" spans="2:19">
      <c r="B27" s="95"/>
      <c r="C27" s="39" t="s">
        <v>21</v>
      </c>
      <c r="D27" s="40">
        <v>23.025570027906401</v>
      </c>
      <c r="E27" s="41">
        <v>3</v>
      </c>
      <c r="F27" s="40">
        <v>21.676108391847244</v>
      </c>
      <c r="G27" s="41">
        <v>3</v>
      </c>
      <c r="H27" s="40">
        <v>21.043088145317856</v>
      </c>
      <c r="I27" s="41">
        <v>3</v>
      </c>
    </row>
    <row r="28" spans="2:19">
      <c r="B28" s="92"/>
      <c r="C28" s="35" t="s">
        <v>22</v>
      </c>
      <c r="D28" s="42">
        <v>7.2392624796669445</v>
      </c>
      <c r="E28" s="43">
        <v>3</v>
      </c>
      <c r="F28" s="42">
        <v>4.7834708069033534</v>
      </c>
      <c r="G28" s="43">
        <v>3</v>
      </c>
      <c r="H28" s="42">
        <v>5.4733147013865286</v>
      </c>
      <c r="I28" s="43">
        <v>3</v>
      </c>
    </row>
    <row r="29" spans="2:19">
      <c r="B29" s="91" t="s">
        <v>78</v>
      </c>
      <c r="C29" s="36" t="s">
        <v>8</v>
      </c>
      <c r="D29" s="37">
        <v>5.9898459477163044</v>
      </c>
      <c r="E29" s="38">
        <v>3</v>
      </c>
      <c r="F29" s="37">
        <v>6.1752033525615975</v>
      </c>
      <c r="G29" s="38">
        <v>3</v>
      </c>
      <c r="H29" s="37">
        <v>4.6694566044919519</v>
      </c>
      <c r="I29" s="38">
        <v>3</v>
      </c>
    </row>
    <row r="30" spans="2:19" ht="15.75">
      <c r="B30" s="95"/>
      <c r="C30" s="39" t="s">
        <v>9</v>
      </c>
      <c r="D30" s="40">
        <v>34.127954911187395</v>
      </c>
      <c r="E30" s="41">
        <v>2</v>
      </c>
      <c r="F30" s="40">
        <v>35.14866459803855</v>
      </c>
      <c r="G30" s="41">
        <v>2</v>
      </c>
      <c r="H30" s="40">
        <v>35.879266699158642</v>
      </c>
      <c r="I30" s="41">
        <v>2</v>
      </c>
      <c r="K30" s="55"/>
      <c r="L30" s="55" t="s">
        <v>117</v>
      </c>
      <c r="M30" s="55"/>
      <c r="N30" s="55"/>
      <c r="O30" s="55"/>
    </row>
    <row r="31" spans="2:19" ht="15.75">
      <c r="B31" s="92"/>
      <c r="C31" s="35" t="s">
        <v>10</v>
      </c>
      <c r="D31" s="42">
        <v>33.747806761078557</v>
      </c>
      <c r="E31" s="43">
        <v>2</v>
      </c>
      <c r="F31" s="42">
        <v>32.449390453391537</v>
      </c>
      <c r="G31" s="43">
        <v>2</v>
      </c>
      <c r="H31" s="42">
        <v>33.847907037628516</v>
      </c>
      <c r="I31" s="43">
        <v>2</v>
      </c>
      <c r="K31" s="57" t="s">
        <v>0</v>
      </c>
      <c r="L31" s="57" t="s">
        <v>118</v>
      </c>
      <c r="M31" s="58" t="s">
        <v>129</v>
      </c>
      <c r="N31" s="57" t="s">
        <v>130</v>
      </c>
      <c r="O31" s="55"/>
    </row>
    <row r="32" spans="2:19" ht="15.75">
      <c r="C32" s="44" t="s">
        <v>74</v>
      </c>
      <c r="D32" s="34">
        <f>AVERAGE(D5:D31)</f>
        <v>25.280669552512251</v>
      </c>
      <c r="F32" s="34">
        <f>AVERAGE(F5:F31)</f>
        <v>24.283187856093097</v>
      </c>
      <c r="H32" s="34">
        <f>AVERAGE(H5:H31)</f>
        <v>24.681994813270304</v>
      </c>
      <c r="K32" s="59">
        <v>1</v>
      </c>
      <c r="L32" s="60" t="s">
        <v>119</v>
      </c>
      <c r="M32" s="65">
        <v>2</v>
      </c>
      <c r="N32" s="66">
        <f>(M32/M$41)*100</f>
        <v>7.4074074074074066</v>
      </c>
      <c r="O32" s="55"/>
    </row>
    <row r="33" spans="3:18" ht="15.75">
      <c r="C33" s="44" t="s">
        <v>109</v>
      </c>
      <c r="D33">
        <f>STDEV(D5:D31)</f>
        <v>16.843395545690974</v>
      </c>
      <c r="F33">
        <f>STDEV(F5:F31)</f>
        <v>15.917901215213321</v>
      </c>
      <c r="H33">
        <f>STDEV(H5:H31)</f>
        <v>16.800880407066224</v>
      </c>
      <c r="K33" s="61">
        <v>2</v>
      </c>
      <c r="L33" s="62" t="s">
        <v>120</v>
      </c>
      <c r="M33" s="67">
        <v>1</v>
      </c>
      <c r="N33" s="68">
        <f t="shared" ref="N33:N40" si="0">(M33/M$41)*100</f>
        <v>3.7037037037037033</v>
      </c>
      <c r="O33" s="55"/>
    </row>
    <row r="34" spans="3:18" ht="15.75">
      <c r="K34" s="61">
        <v>3</v>
      </c>
      <c r="L34" s="62" t="s">
        <v>121</v>
      </c>
      <c r="M34" s="67">
        <v>0</v>
      </c>
      <c r="N34" s="68">
        <f t="shared" si="0"/>
        <v>0</v>
      </c>
      <c r="O34" s="55"/>
    </row>
    <row r="35" spans="3:18" ht="15.75">
      <c r="K35" s="61">
        <v>4</v>
      </c>
      <c r="L35" s="62" t="s">
        <v>122</v>
      </c>
      <c r="M35" s="67">
        <v>1</v>
      </c>
      <c r="N35" s="68">
        <f t="shared" si="0"/>
        <v>3.7037037037037033</v>
      </c>
      <c r="O35" s="55"/>
    </row>
    <row r="36" spans="3:18" ht="15.75">
      <c r="K36" s="61">
        <v>5</v>
      </c>
      <c r="L36" s="62" t="s">
        <v>123</v>
      </c>
      <c r="M36" s="67">
        <v>6</v>
      </c>
      <c r="N36" s="68">
        <f t="shared" si="0"/>
        <v>22.222222222222221</v>
      </c>
      <c r="O36" s="55"/>
    </row>
    <row r="37" spans="3:18" ht="15.75">
      <c r="K37" s="61">
        <v>6</v>
      </c>
      <c r="L37" s="62" t="s">
        <v>124</v>
      </c>
      <c r="M37" s="67">
        <v>1</v>
      </c>
      <c r="N37" s="68">
        <f t="shared" si="0"/>
        <v>3.7037037037037033</v>
      </c>
      <c r="O37" s="55"/>
    </row>
    <row r="38" spans="3:18" ht="15.75">
      <c r="K38" s="61">
        <v>7</v>
      </c>
      <c r="L38" s="62" t="s">
        <v>125</v>
      </c>
      <c r="M38" s="67">
        <v>0</v>
      </c>
      <c r="N38" s="68">
        <f t="shared" si="0"/>
        <v>0</v>
      </c>
      <c r="O38" s="55"/>
    </row>
    <row r="39" spans="3:18" ht="15.75">
      <c r="K39" s="61">
        <v>8</v>
      </c>
      <c r="L39" s="62" t="s">
        <v>126</v>
      </c>
      <c r="M39" s="67">
        <v>1</v>
      </c>
      <c r="N39" s="68">
        <f t="shared" si="0"/>
        <v>3.7037037037037033</v>
      </c>
      <c r="O39" s="55"/>
    </row>
    <row r="40" spans="3:18" ht="15.75">
      <c r="K40" s="64">
        <v>9</v>
      </c>
      <c r="L40" s="63" t="s">
        <v>127</v>
      </c>
      <c r="M40" s="69">
        <v>15</v>
      </c>
      <c r="N40" s="70">
        <f t="shared" si="0"/>
        <v>55.555555555555557</v>
      </c>
      <c r="O40" s="55"/>
    </row>
    <row r="41" spans="3:18" ht="15.75">
      <c r="K41" s="82" t="s">
        <v>131</v>
      </c>
      <c r="L41" s="82"/>
      <c r="M41" s="69">
        <v>27</v>
      </c>
      <c r="N41" s="70">
        <f>SUM(N32:N40)</f>
        <v>100</v>
      </c>
      <c r="O41" s="55"/>
    </row>
    <row r="43" spans="3:18" ht="15.75">
      <c r="L43" s="56" t="s">
        <v>118</v>
      </c>
      <c r="M43" t="s">
        <v>106</v>
      </c>
      <c r="N43" t="s">
        <v>80</v>
      </c>
      <c r="O43" t="s">
        <v>107</v>
      </c>
      <c r="P43" t="s">
        <v>128</v>
      </c>
      <c r="Q43" t="s">
        <v>108</v>
      </c>
      <c r="R43" t="s">
        <v>78</v>
      </c>
    </row>
    <row r="44" spans="3:18" ht="15.75">
      <c r="L44" s="55" t="s">
        <v>119</v>
      </c>
      <c r="M44" s="34">
        <v>50</v>
      </c>
      <c r="N44" s="34"/>
      <c r="O44" s="34"/>
      <c r="P44" s="34"/>
      <c r="Q44" s="34">
        <v>50</v>
      </c>
      <c r="R44" s="34"/>
    </row>
    <row r="45" spans="3:18" ht="15.75">
      <c r="L45" s="55" t="s">
        <v>120</v>
      </c>
      <c r="M45" s="34">
        <v>100</v>
      </c>
      <c r="N45" s="34"/>
      <c r="O45" s="34"/>
      <c r="P45" s="34"/>
      <c r="Q45" s="34"/>
      <c r="R45" s="34"/>
    </row>
    <row r="46" spans="3:18" ht="15.75">
      <c r="L46" s="55" t="s">
        <v>121</v>
      </c>
      <c r="M46" s="34"/>
      <c r="N46" s="34"/>
      <c r="O46" s="34"/>
      <c r="P46" s="34"/>
      <c r="Q46" s="34"/>
      <c r="R46" s="34"/>
    </row>
    <row r="47" spans="3:18" ht="15.75">
      <c r="L47" s="55" t="s">
        <v>122</v>
      </c>
      <c r="M47" s="34"/>
      <c r="N47" s="34"/>
      <c r="O47" s="34"/>
      <c r="P47" s="34"/>
      <c r="Q47" s="34">
        <v>100</v>
      </c>
      <c r="R47" s="34"/>
    </row>
    <row r="48" spans="3:18" ht="15.75">
      <c r="L48" s="55" t="s">
        <v>123</v>
      </c>
      <c r="M48" s="34">
        <f>(1/6)*100</f>
        <v>16.666666666666664</v>
      </c>
      <c r="N48" s="34">
        <f>M48</f>
        <v>16.666666666666664</v>
      </c>
      <c r="O48" s="34"/>
      <c r="P48" s="34">
        <f>(2/6)*100</f>
        <v>33.333333333333329</v>
      </c>
      <c r="Q48" s="34"/>
      <c r="R48" s="34">
        <f>P48</f>
        <v>33.333333333333329</v>
      </c>
    </row>
    <row r="49" spans="12:18" ht="15.75">
      <c r="L49" s="55" t="s">
        <v>124</v>
      </c>
      <c r="M49" s="34"/>
      <c r="N49" s="34"/>
      <c r="O49" s="34">
        <v>100</v>
      </c>
      <c r="P49" s="34"/>
      <c r="Q49" s="34"/>
      <c r="R49" s="34"/>
    </row>
    <row r="50" spans="12:18" ht="15.75">
      <c r="L50" s="55" t="s">
        <v>125</v>
      </c>
      <c r="M50" s="34"/>
      <c r="N50" s="34"/>
      <c r="O50" s="34"/>
      <c r="P50" s="34"/>
      <c r="Q50" s="34"/>
      <c r="R50" s="34"/>
    </row>
    <row r="51" spans="12:18" ht="15.75">
      <c r="L51" s="55" t="s">
        <v>126</v>
      </c>
      <c r="M51" s="34">
        <v>100</v>
      </c>
      <c r="N51" s="34"/>
      <c r="O51" s="34"/>
      <c r="P51" s="34"/>
      <c r="Q51" s="34"/>
      <c r="R51" s="34"/>
    </row>
    <row r="52" spans="12:18" ht="15.75">
      <c r="L52" s="55" t="s">
        <v>127</v>
      </c>
      <c r="M52" s="34">
        <f>(1/15)*100</f>
        <v>6.666666666666667</v>
      </c>
      <c r="N52" s="34">
        <f>(2/15)*100</f>
        <v>13.333333333333334</v>
      </c>
      <c r="O52" s="34">
        <f>(5/15)*100</f>
        <v>33.333333333333329</v>
      </c>
      <c r="P52" s="34">
        <f>(4/15)*100</f>
        <v>26.666666666666668</v>
      </c>
      <c r="Q52" s="34">
        <f>(2/15)*100</f>
        <v>13.333333333333334</v>
      </c>
      <c r="R52" s="34">
        <f>M52</f>
        <v>6.666666666666667</v>
      </c>
    </row>
  </sheetData>
  <mergeCells count="25">
    <mergeCell ref="B25:B28"/>
    <mergeCell ref="B29:B31"/>
    <mergeCell ref="D3:E3"/>
    <mergeCell ref="F3:G3"/>
    <mergeCell ref="H3:I3"/>
    <mergeCell ref="B3:B4"/>
    <mergeCell ref="C3:C4"/>
    <mergeCell ref="B5:B9"/>
    <mergeCell ref="B10:B12"/>
    <mergeCell ref="B13:B18"/>
    <mergeCell ref="B19:B24"/>
    <mergeCell ref="K41:L41"/>
    <mergeCell ref="L23:L25"/>
    <mergeCell ref="L20:L22"/>
    <mergeCell ref="N3:S3"/>
    <mergeCell ref="N4:O4"/>
    <mergeCell ref="P4:Q4"/>
    <mergeCell ref="R4:S4"/>
    <mergeCell ref="L5:L7"/>
    <mergeCell ref="L8:L10"/>
    <mergeCell ref="L11:L13"/>
    <mergeCell ref="L14:L16"/>
    <mergeCell ref="L17:L19"/>
    <mergeCell ref="L3:L4"/>
    <mergeCell ref="M3:M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T58"/>
  <sheetViews>
    <sheetView topLeftCell="A58" workbookViewId="0">
      <selection activeCell="I64" sqref="I64"/>
    </sheetView>
  </sheetViews>
  <sheetFormatPr defaultRowHeight="15"/>
  <cols>
    <col min="2" max="2" width="16.7109375" customWidth="1"/>
    <col min="3" max="3" width="11.42578125" customWidth="1"/>
    <col min="4" max="4" width="10.140625" customWidth="1"/>
    <col min="9" max="9" width="9.7109375" customWidth="1"/>
  </cols>
  <sheetData>
    <row r="3" spans="1:10" ht="75">
      <c r="A3" s="5" t="s">
        <v>0</v>
      </c>
      <c r="B3" s="5" t="s">
        <v>83</v>
      </c>
      <c r="C3" s="6" t="s">
        <v>29</v>
      </c>
      <c r="D3" s="6" t="s">
        <v>30</v>
      </c>
      <c r="E3" s="6" t="s">
        <v>31</v>
      </c>
      <c r="F3" s="6" t="s">
        <v>33</v>
      </c>
      <c r="G3" s="6" t="s">
        <v>97</v>
      </c>
      <c r="H3" s="6" t="s">
        <v>98</v>
      </c>
      <c r="I3" s="6" t="s">
        <v>36</v>
      </c>
      <c r="J3" s="5" t="s">
        <v>32</v>
      </c>
    </row>
    <row r="4" spans="1:10">
      <c r="A4" s="4">
        <v>1</v>
      </c>
      <c r="B4" s="3" t="s">
        <v>77</v>
      </c>
      <c r="C4" s="8">
        <f>AVERAGE(C15:C20)</f>
        <v>36.244420736509696</v>
      </c>
      <c r="D4" s="8">
        <f t="shared" ref="D4:I4" si="0">AVERAGE(D15:D20)</f>
        <v>21.636423403466846</v>
      </c>
      <c r="E4" s="8">
        <f t="shared" si="0"/>
        <v>11.291795292603767</v>
      </c>
      <c r="F4" s="8">
        <f t="shared" si="0"/>
        <v>5.1189180770756586</v>
      </c>
      <c r="G4" s="8">
        <f t="shared" si="0"/>
        <v>2335.6294230731578</v>
      </c>
      <c r="H4" s="8">
        <f t="shared" si="0"/>
        <v>0.63386159416881016</v>
      </c>
      <c r="I4" s="8">
        <f t="shared" si="0"/>
        <v>23049.704995193577</v>
      </c>
      <c r="J4" s="3">
        <v>22.48647330911707</v>
      </c>
    </row>
    <row r="5" spans="1:10">
      <c r="A5" s="4">
        <v>2</v>
      </c>
      <c r="B5" s="3" t="s">
        <v>78</v>
      </c>
      <c r="C5" s="8">
        <f>AVERAGE(C21:C23)</f>
        <v>25.948810703206362</v>
      </c>
      <c r="D5" s="8">
        <f t="shared" ref="D5:I5" si="1">AVERAGE(D21:D23)</f>
        <v>19.723560828103558</v>
      </c>
      <c r="E5" s="8">
        <f t="shared" si="1"/>
        <v>16.137522302440459</v>
      </c>
      <c r="F5" s="8">
        <f t="shared" si="1"/>
        <v>5.6180004182426773</v>
      </c>
      <c r="G5" s="8">
        <f t="shared" si="1"/>
        <v>2608.3204656113735</v>
      </c>
      <c r="H5" s="8">
        <f t="shared" si="1"/>
        <v>0.55218869020748895</v>
      </c>
      <c r="I5" s="8">
        <f t="shared" si="1"/>
        <v>17088.854246688988</v>
      </c>
      <c r="J5" s="3">
        <v>11.233492025934241</v>
      </c>
    </row>
    <row r="6" spans="1:10">
      <c r="A6" s="4">
        <v>3</v>
      </c>
      <c r="B6" s="3" t="s">
        <v>79</v>
      </c>
      <c r="C6" s="8">
        <f>AVERAGE(C24:C28)</f>
        <v>20.13432888203473</v>
      </c>
      <c r="D6" s="8">
        <f t="shared" ref="D6:I6" si="2">AVERAGE(D24:D28)</f>
        <v>55.667450455139182</v>
      </c>
      <c r="E6" s="8">
        <f t="shared" si="2"/>
        <v>5.0123853693059299</v>
      </c>
      <c r="F6" s="8">
        <f t="shared" si="2"/>
        <v>6.0657452268769561</v>
      </c>
      <c r="G6" s="8">
        <f t="shared" si="2"/>
        <v>7635.0850852758722</v>
      </c>
      <c r="H6" s="8">
        <f t="shared" si="2"/>
        <v>2.7976831046960022</v>
      </c>
      <c r="I6" s="8">
        <f t="shared" si="2"/>
        <v>30619.223081192955</v>
      </c>
      <c r="J6" s="3">
        <v>52.537429716715927</v>
      </c>
    </row>
    <row r="7" spans="1:10">
      <c r="A7" s="4">
        <v>4</v>
      </c>
      <c r="B7" s="3" t="s">
        <v>80</v>
      </c>
      <c r="C7" s="8">
        <f>AVERAGE(C29:C31)</f>
        <v>50.961877690362449</v>
      </c>
      <c r="D7" s="8">
        <f t="shared" ref="D7:I7" si="3">AVERAGE(D29:D31)</f>
        <v>15.153471501022258</v>
      </c>
      <c r="E7" s="8">
        <f t="shared" si="3"/>
        <v>12.33156835076444</v>
      </c>
      <c r="F7" s="8">
        <f t="shared" si="3"/>
        <v>5.378059613668249</v>
      </c>
      <c r="G7" s="8">
        <f t="shared" si="3"/>
        <v>1111.3052322312917</v>
      </c>
      <c r="H7" s="8">
        <f t="shared" si="3"/>
        <v>1.0846406566687168</v>
      </c>
      <c r="I7" s="8">
        <f t="shared" si="3"/>
        <v>40310.678733658548</v>
      </c>
      <c r="J7" s="3">
        <v>3.2563367159197676</v>
      </c>
    </row>
    <row r="8" spans="1:10">
      <c r="A8" s="4">
        <v>5</v>
      </c>
      <c r="B8" s="3" t="s">
        <v>81</v>
      </c>
      <c r="C8" s="8">
        <f>AVERAGE(C32:C35)</f>
        <v>13.738450344493499</v>
      </c>
      <c r="D8" s="8">
        <f t="shared" ref="D8:I8" si="4">AVERAGE(D32:D35)</f>
        <v>47.575102988796488</v>
      </c>
      <c r="E8" s="8">
        <f t="shared" si="4"/>
        <v>11.311393652725869</v>
      </c>
      <c r="F8" s="8">
        <f t="shared" si="4"/>
        <v>6.1417766048344316</v>
      </c>
      <c r="G8" s="8">
        <f t="shared" si="4"/>
        <v>8314.46892997748</v>
      </c>
      <c r="H8" s="8">
        <f t="shared" si="4"/>
        <v>1.1394978508378619</v>
      </c>
      <c r="I8" s="8">
        <f t="shared" si="4"/>
        <v>33067.301644306914</v>
      </c>
      <c r="J8" s="3">
        <v>29.517697714372542</v>
      </c>
    </row>
    <row r="9" spans="1:10">
      <c r="A9" s="4">
        <v>6</v>
      </c>
      <c r="B9" s="3" t="s">
        <v>84</v>
      </c>
      <c r="C9" s="8">
        <f>AVERAGE(C36:C41)</f>
        <v>22.679528952764787</v>
      </c>
      <c r="D9" s="8">
        <f t="shared" ref="D9:I9" si="5">AVERAGE(D36:D41)</f>
        <v>14.967283631548511</v>
      </c>
      <c r="E9" s="8">
        <f t="shared" si="5"/>
        <v>18.703895918594341</v>
      </c>
      <c r="F9" s="8">
        <f t="shared" si="5"/>
        <v>5.3891859212166144</v>
      </c>
      <c r="G9" s="8">
        <f t="shared" si="5"/>
        <v>1363.4632171826281</v>
      </c>
      <c r="H9" s="8">
        <f t="shared" si="5"/>
        <v>0.50244317046003484</v>
      </c>
      <c r="I9" s="8">
        <f t="shared" si="5"/>
        <v>15559.038756273119</v>
      </c>
      <c r="J9" s="3">
        <v>27.750683762905254</v>
      </c>
    </row>
    <row r="14" spans="1:10" ht="75">
      <c r="A14" s="5" t="s">
        <v>0</v>
      </c>
      <c r="B14" s="5" t="s">
        <v>1</v>
      </c>
      <c r="C14" s="5" t="s">
        <v>29</v>
      </c>
      <c r="D14" s="6" t="s">
        <v>30</v>
      </c>
      <c r="E14" s="6" t="s">
        <v>31</v>
      </c>
      <c r="F14" s="6" t="s">
        <v>33</v>
      </c>
      <c r="G14" s="6" t="s">
        <v>34</v>
      </c>
      <c r="H14" s="6" t="s">
        <v>35</v>
      </c>
      <c r="I14" s="6" t="s">
        <v>36</v>
      </c>
      <c r="J14" s="5" t="s">
        <v>32</v>
      </c>
    </row>
    <row r="15" spans="1:10">
      <c r="A15" s="4">
        <v>1</v>
      </c>
      <c r="B15" s="1" t="s">
        <v>2</v>
      </c>
      <c r="C15" s="8">
        <v>54.858608568573366</v>
      </c>
      <c r="D15" s="8">
        <v>18.946297411063679</v>
      </c>
      <c r="E15" s="8">
        <v>5.1262974259456167</v>
      </c>
      <c r="F15" s="8">
        <v>5.1311035600080857</v>
      </c>
      <c r="G15" s="8">
        <v>2176.6050461138425</v>
      </c>
      <c r="H15" s="8">
        <v>0.78208142981471374</v>
      </c>
      <c r="I15" s="8">
        <v>13602.54298793463</v>
      </c>
      <c r="J15" s="3">
        <v>25.376212516715714</v>
      </c>
    </row>
    <row r="16" spans="1:10">
      <c r="A16" s="4">
        <v>2</v>
      </c>
      <c r="B16" s="1" t="s">
        <v>3</v>
      </c>
      <c r="C16" s="8">
        <v>8.6883870021791125</v>
      </c>
      <c r="D16" s="8">
        <v>69.896909301420223</v>
      </c>
      <c r="E16" s="8">
        <v>0</v>
      </c>
      <c r="F16" s="8">
        <v>5.9209007544086276</v>
      </c>
      <c r="G16" s="8">
        <v>8309.2398286937914</v>
      </c>
      <c r="H16" s="8">
        <v>0.94630042667794478</v>
      </c>
      <c r="I16" s="8">
        <v>45442.079290235277</v>
      </c>
      <c r="J16" s="3">
        <v>7.7236508536820647</v>
      </c>
    </row>
    <row r="17" spans="1:10">
      <c r="A17" s="4">
        <v>3</v>
      </c>
      <c r="B17" s="1" t="s">
        <v>4</v>
      </c>
      <c r="C17" s="8">
        <v>68.569693792652359</v>
      </c>
      <c r="D17" s="8">
        <v>12.097743963141619</v>
      </c>
      <c r="E17" s="8">
        <v>1.0536668414041197</v>
      </c>
      <c r="F17" s="8">
        <v>1.9702339416512327</v>
      </c>
      <c r="G17" s="8">
        <v>833.62210861179062</v>
      </c>
      <c r="H17" s="8">
        <v>0.54995878882781901</v>
      </c>
      <c r="I17" s="8">
        <v>33465.366372922341</v>
      </c>
      <c r="J17" s="3">
        <v>20.760311977879716</v>
      </c>
    </row>
    <row r="18" spans="1:10">
      <c r="A18" s="4">
        <v>4</v>
      </c>
      <c r="B18" s="1" t="s">
        <v>5</v>
      </c>
      <c r="C18" s="8">
        <v>36.530336300702032</v>
      </c>
      <c r="D18" s="8">
        <v>10.708093882536659</v>
      </c>
      <c r="E18" s="8">
        <v>6.157631902837081</v>
      </c>
      <c r="F18" s="8">
        <v>5.8337248657631262</v>
      </c>
      <c r="G18" s="8">
        <v>986.42313824486814</v>
      </c>
      <c r="H18" s="8">
        <v>0.48723931739559329</v>
      </c>
      <c r="I18" s="8">
        <v>14918.494111414697</v>
      </c>
      <c r="J18" s="3">
        <v>15.253848017326783</v>
      </c>
    </row>
    <row r="19" spans="1:10">
      <c r="A19" s="4">
        <v>5</v>
      </c>
      <c r="B19" s="1" t="s">
        <v>6</v>
      </c>
      <c r="C19" s="8">
        <v>28.292506071394481</v>
      </c>
      <c r="D19" s="8">
        <v>10.436964892805976</v>
      </c>
      <c r="E19" s="8">
        <v>29.203896390226063</v>
      </c>
      <c r="F19" s="8">
        <v>6.3149998208689126</v>
      </c>
      <c r="G19" s="8">
        <v>956.10953032704219</v>
      </c>
      <c r="H19" s="8">
        <v>0.60087418878221521</v>
      </c>
      <c r="I19" s="8">
        <v>13219.065283675169</v>
      </c>
      <c r="J19" s="3">
        <v>14.234204641629043</v>
      </c>
    </row>
    <row r="20" spans="1:10">
      <c r="A20" s="4">
        <v>6</v>
      </c>
      <c r="B20" s="1" t="s">
        <v>7</v>
      </c>
      <c r="C20" s="8">
        <v>20.526992683556806</v>
      </c>
      <c r="D20" s="8">
        <v>7.7325309698329194</v>
      </c>
      <c r="E20" s="8">
        <v>26.209279195209735</v>
      </c>
      <c r="F20" s="8">
        <v>5.5425455197539701</v>
      </c>
      <c r="G20" s="8">
        <v>751.7768864476102</v>
      </c>
      <c r="H20" s="8">
        <v>0.4367154135145751</v>
      </c>
      <c r="I20" s="8">
        <v>17650.681924979355</v>
      </c>
      <c r="J20" s="3">
        <v>16.272143957191712</v>
      </c>
    </row>
    <row r="21" spans="1:10">
      <c r="A21" s="4">
        <v>7</v>
      </c>
      <c r="B21" s="1" t="s">
        <v>8</v>
      </c>
      <c r="C21" s="8">
        <v>44.622620232446977</v>
      </c>
      <c r="D21" s="8">
        <v>44.134510535017064</v>
      </c>
      <c r="E21" s="8">
        <v>0</v>
      </c>
      <c r="F21" s="8">
        <v>5.4291155523009973</v>
      </c>
      <c r="G21" s="8">
        <v>6649.8860103626939</v>
      </c>
      <c r="H21" s="8">
        <v>0.91075579016083008</v>
      </c>
      <c r="I21" s="8">
        <v>23043.818493743096</v>
      </c>
      <c r="J21" s="3">
        <v>4.6694566044919519</v>
      </c>
    </row>
    <row r="22" spans="1:10">
      <c r="A22" s="4">
        <v>8</v>
      </c>
      <c r="B22" s="1" t="s">
        <v>9</v>
      </c>
      <c r="C22" s="8">
        <v>15.818411186875691</v>
      </c>
      <c r="D22" s="8">
        <v>6.5123485227476117</v>
      </c>
      <c r="E22" s="8">
        <v>23.396710122227109</v>
      </c>
      <c r="F22" s="8">
        <v>5.645987592363702</v>
      </c>
      <c r="G22" s="8">
        <v>589.29208577562292</v>
      </c>
      <c r="H22" s="8">
        <v>0.43043724129608468</v>
      </c>
      <c r="I22" s="8">
        <v>16205.753398141538</v>
      </c>
      <c r="J22" s="3">
        <v>35.879266699158642</v>
      </c>
    </row>
    <row r="23" spans="1:10">
      <c r="A23" s="4">
        <v>9</v>
      </c>
      <c r="B23" s="1" t="s">
        <v>10</v>
      </c>
      <c r="C23" s="8">
        <v>17.405400690296418</v>
      </c>
      <c r="D23" s="8">
        <v>8.5238234265460058</v>
      </c>
      <c r="E23" s="8">
        <v>25.015856785094265</v>
      </c>
      <c r="F23" s="8">
        <v>5.7788981100633352</v>
      </c>
      <c r="G23" s="8">
        <v>585.7833006958042</v>
      </c>
      <c r="H23" s="8">
        <v>0.31537303916555209</v>
      </c>
      <c r="I23" s="8">
        <v>12016.99084818233</v>
      </c>
      <c r="J23" s="3">
        <v>33.847907037628516</v>
      </c>
    </row>
    <row r="24" spans="1:10">
      <c r="A24" s="4">
        <v>10</v>
      </c>
      <c r="B24" s="1" t="s">
        <v>11</v>
      </c>
      <c r="C24" s="8">
        <v>19.89838734497031</v>
      </c>
      <c r="D24" s="8">
        <v>17.961755410622533</v>
      </c>
      <c r="E24" s="8">
        <v>24.91823285640735</v>
      </c>
      <c r="F24" s="8">
        <v>6.0119960841264311</v>
      </c>
      <c r="G24" s="8">
        <v>2061.0873527089743</v>
      </c>
      <c r="H24" s="8">
        <v>2.3435700994814397</v>
      </c>
      <c r="I24" s="8">
        <v>23637.374073783685</v>
      </c>
      <c r="J24" s="3">
        <v>70.293520038815643</v>
      </c>
    </row>
    <row r="25" spans="1:10">
      <c r="A25" s="4">
        <v>11</v>
      </c>
      <c r="B25" s="1" t="s">
        <v>12</v>
      </c>
      <c r="C25" s="8">
        <v>21.482149830992366</v>
      </c>
      <c r="D25" s="8">
        <v>70.828070080935134</v>
      </c>
      <c r="E25" s="8">
        <v>0</v>
      </c>
      <c r="F25" s="8">
        <v>6.2273096048446615</v>
      </c>
      <c r="G25" s="8">
        <v>8980.8708860759507</v>
      </c>
      <c r="H25" s="8">
        <v>1.6025004569489678</v>
      </c>
      <c r="I25" s="8">
        <v>25372.909613020551</v>
      </c>
      <c r="J25" s="3">
        <v>21.589661082017052</v>
      </c>
    </row>
    <row r="26" spans="1:10">
      <c r="A26" s="4">
        <v>12</v>
      </c>
      <c r="B26" s="1" t="s">
        <v>13</v>
      </c>
      <c r="C26" s="8">
        <v>2.0584873142411184</v>
      </c>
      <c r="D26" s="8">
        <v>74.640388814820184</v>
      </c>
      <c r="E26" s="8">
        <v>0</v>
      </c>
      <c r="F26" s="8">
        <v>6.9344436304158226</v>
      </c>
      <c r="G26" s="8">
        <v>10888.480702980678</v>
      </c>
      <c r="H26" s="8">
        <v>3.4989469311438599</v>
      </c>
      <c r="I26" s="8">
        <v>18465.369245673297</v>
      </c>
      <c r="J26" s="3">
        <v>24.637139903209935</v>
      </c>
    </row>
    <row r="27" spans="1:10">
      <c r="A27" s="4">
        <v>13</v>
      </c>
      <c r="B27" s="1" t="s">
        <v>14</v>
      </c>
      <c r="C27" s="8">
        <v>3.2858007573304802</v>
      </c>
      <c r="D27" s="8">
        <v>85.701422223473486</v>
      </c>
      <c r="E27" s="8">
        <v>0</v>
      </c>
      <c r="F27" s="8">
        <v>5.7697158942582147</v>
      </c>
      <c r="G27" s="8">
        <v>13490.213445622183</v>
      </c>
      <c r="H27" s="8">
        <v>2.6667701668305543</v>
      </c>
      <c r="I27" s="8">
        <v>21124.946912703967</v>
      </c>
      <c r="J27" s="3">
        <v>42.720214824440937</v>
      </c>
    </row>
    <row r="28" spans="1:10">
      <c r="A28" s="4">
        <v>14</v>
      </c>
      <c r="B28" s="1" t="s">
        <v>15</v>
      </c>
      <c r="C28" s="8">
        <v>53.946819162639372</v>
      </c>
      <c r="D28" s="8">
        <v>29.205615745844586</v>
      </c>
      <c r="E28" s="8">
        <v>0.1436939901222965</v>
      </c>
      <c r="F28" s="8">
        <v>5.3852609207396487</v>
      </c>
      <c r="G28" s="8">
        <v>2754.7730389915746</v>
      </c>
      <c r="H28" s="8">
        <v>3.8766278690751905</v>
      </c>
      <c r="I28" s="8">
        <v>64495.515560783286</v>
      </c>
      <c r="J28" s="3">
        <v>39.02521499299052</v>
      </c>
    </row>
    <row r="29" spans="1:10">
      <c r="A29" s="4">
        <v>15</v>
      </c>
      <c r="B29" s="1" t="s">
        <v>16</v>
      </c>
      <c r="C29" s="8">
        <v>41.636256529176229</v>
      </c>
      <c r="D29" s="8">
        <v>14.655845365607714</v>
      </c>
      <c r="E29" s="8">
        <v>21.582667086755102</v>
      </c>
      <c r="F29" s="8">
        <v>5.3218077624651956</v>
      </c>
      <c r="G29" s="8">
        <v>1128.9405866253301</v>
      </c>
      <c r="H29" s="8">
        <v>1.204804863498693</v>
      </c>
      <c r="I29" s="8">
        <v>43043.969300892888</v>
      </c>
      <c r="J29" s="3">
        <v>11.295781110503762</v>
      </c>
    </row>
    <row r="30" spans="1:10">
      <c r="A30" s="4">
        <v>16</v>
      </c>
      <c r="B30" s="1" t="s">
        <v>17</v>
      </c>
      <c r="C30" s="8">
        <v>57.032322964636414</v>
      </c>
      <c r="D30" s="8">
        <v>18.326095679867986</v>
      </c>
      <c r="E30" s="8">
        <v>6.0450617150529089</v>
      </c>
      <c r="F30" s="8">
        <v>5.7652842944522815</v>
      </c>
      <c r="G30" s="8">
        <v>1388.6908364604769</v>
      </c>
      <c r="H30" s="8">
        <v>0.97506589253617659</v>
      </c>
      <c r="I30" s="8">
        <v>61750.943281445907</v>
      </c>
      <c r="J30" s="3">
        <v>27.17322821424824</v>
      </c>
    </row>
    <row r="31" spans="1:10">
      <c r="A31" s="4">
        <v>17</v>
      </c>
      <c r="B31" s="1" t="s">
        <v>18</v>
      </c>
      <c r="C31" s="8">
        <v>54.21705357727469</v>
      </c>
      <c r="D31" s="8">
        <v>12.478473457591075</v>
      </c>
      <c r="E31" s="8">
        <v>9.36697625048531</v>
      </c>
      <c r="F31" s="8">
        <v>5.04708678408727</v>
      </c>
      <c r="G31" s="8">
        <v>816.28427360806779</v>
      </c>
      <c r="H31" s="8">
        <v>1.0740512139712806</v>
      </c>
      <c r="I31" s="8">
        <v>16137.123618636844</v>
      </c>
      <c r="J31" s="3">
        <v>21.301272004820408</v>
      </c>
    </row>
    <row r="32" spans="1:10">
      <c r="A32" s="4">
        <v>18</v>
      </c>
      <c r="B32" s="1" t="s">
        <v>19</v>
      </c>
      <c r="C32" s="8">
        <v>10.402847309605354</v>
      </c>
      <c r="D32" s="8">
        <v>83.512329289413543</v>
      </c>
      <c r="E32" s="8">
        <v>1.9782974771911294E-2</v>
      </c>
      <c r="F32" s="8">
        <v>7.4865446315315491</v>
      </c>
      <c r="G32" s="8">
        <v>14844.085405856744</v>
      </c>
      <c r="H32" s="8">
        <v>0.36511448951876274</v>
      </c>
      <c r="I32" s="8">
        <v>64875.208132322165</v>
      </c>
      <c r="J32" s="3">
        <v>61.727459475320039</v>
      </c>
    </row>
    <row r="33" spans="1:20">
      <c r="A33" s="4">
        <v>19</v>
      </c>
      <c r="B33" s="1" t="s">
        <v>20</v>
      </c>
      <c r="C33" s="8">
        <v>20.909553788593101</v>
      </c>
      <c r="D33" s="8">
        <v>14.323244742021346</v>
      </c>
      <c r="E33" s="8">
        <v>24.909068430097623</v>
      </c>
      <c r="F33" s="8">
        <v>6.1096414227979601</v>
      </c>
      <c r="G33" s="8">
        <v>2033.5326591099347</v>
      </c>
      <c r="H33" s="8">
        <v>1.7677029906718182</v>
      </c>
      <c r="I33" s="8">
        <v>19177.947255955147</v>
      </c>
      <c r="J33" s="3">
        <v>40.864644258269877</v>
      </c>
    </row>
    <row r="34" spans="1:20">
      <c r="A34" s="4">
        <v>20</v>
      </c>
      <c r="B34" s="1" t="s">
        <v>21</v>
      </c>
      <c r="C34" s="8">
        <v>16.792001370613587</v>
      </c>
      <c r="D34" s="8">
        <v>16.199628218729316</v>
      </c>
      <c r="E34" s="8">
        <v>20.316723206033942</v>
      </c>
      <c r="F34" s="8">
        <v>5.4377532401679955</v>
      </c>
      <c r="G34" s="8">
        <v>1261.714237576296</v>
      </c>
      <c r="H34" s="8">
        <v>1.1674725816559766</v>
      </c>
      <c r="I34" s="8">
        <v>16360.65188363197</v>
      </c>
      <c r="J34" s="3">
        <v>21.043088145317856</v>
      </c>
    </row>
    <row r="35" spans="1:20">
      <c r="A35" s="4">
        <v>21</v>
      </c>
      <c r="B35" s="1" t="s">
        <v>22</v>
      </c>
      <c r="C35" s="8">
        <v>6.849398909161958</v>
      </c>
      <c r="D35" s="8">
        <v>76.265209705021761</v>
      </c>
      <c r="E35" s="8">
        <v>0</v>
      </c>
      <c r="F35" s="8">
        <v>5.5331671248402241</v>
      </c>
      <c r="G35" s="8">
        <v>15118.543417366946</v>
      </c>
      <c r="H35" s="8">
        <v>1.2577013415048897</v>
      </c>
      <c r="I35" s="8">
        <v>31855.399305318355</v>
      </c>
      <c r="J35" s="3">
        <v>5.4733147013865286</v>
      </c>
    </row>
    <row r="36" spans="1:20">
      <c r="A36" s="4">
        <v>22</v>
      </c>
      <c r="B36" s="1" t="s">
        <v>23</v>
      </c>
      <c r="C36" s="8">
        <v>34.127147276116752</v>
      </c>
      <c r="D36" s="8">
        <v>31.466263269028726</v>
      </c>
      <c r="E36" s="8">
        <v>9.0904948979564164</v>
      </c>
      <c r="F36" s="8">
        <v>6.2764217251000858</v>
      </c>
      <c r="G36" s="8">
        <v>3841.2726531087928</v>
      </c>
      <c r="H36" s="8">
        <v>0.33680612810987853</v>
      </c>
      <c r="I36" s="8">
        <v>20054.413187821519</v>
      </c>
      <c r="J36" s="3">
        <v>11.534769643758175</v>
      </c>
    </row>
    <row r="37" spans="1:20">
      <c r="A37" s="4">
        <v>23</v>
      </c>
      <c r="B37" s="1" t="s">
        <v>24</v>
      </c>
      <c r="C37" s="8">
        <v>13.828055323181051</v>
      </c>
      <c r="D37" s="8">
        <v>11.19803402872364</v>
      </c>
      <c r="E37" s="8">
        <v>28.371957694298327</v>
      </c>
      <c r="F37" s="8">
        <v>5.3275377507402855</v>
      </c>
      <c r="G37" s="8">
        <v>682.46379140714726</v>
      </c>
      <c r="H37" s="8">
        <v>0.35988468290065806</v>
      </c>
      <c r="I37" s="8">
        <v>12025.253415356317</v>
      </c>
      <c r="J37" s="3">
        <v>29.274851498285337</v>
      </c>
    </row>
    <row r="38" spans="1:20">
      <c r="A38" s="4">
        <v>24</v>
      </c>
      <c r="B38" s="2" t="s">
        <v>25</v>
      </c>
      <c r="C38" s="8">
        <v>20.055717732024945</v>
      </c>
      <c r="D38" s="8">
        <v>6.7117362354890338</v>
      </c>
      <c r="E38" s="8">
        <v>25.396503491775469</v>
      </c>
      <c r="F38" s="8">
        <v>5.0212992552220541</v>
      </c>
      <c r="G38" s="8">
        <v>835.35196010500727</v>
      </c>
      <c r="H38" s="8">
        <v>0.81767704024697507</v>
      </c>
      <c r="I38" s="8">
        <v>13150.045479575987</v>
      </c>
      <c r="J38" s="3">
        <v>38.969011358403122</v>
      </c>
    </row>
    <row r="39" spans="1:20">
      <c r="A39" s="4">
        <v>25</v>
      </c>
      <c r="B39" s="1" t="s">
        <v>26</v>
      </c>
      <c r="C39" s="8">
        <v>27.16857274185644</v>
      </c>
      <c r="D39" s="8">
        <v>20.785529251684114</v>
      </c>
      <c r="E39" s="8">
        <v>7.9048342369053088</v>
      </c>
      <c r="F39" s="8">
        <v>5.2553954231066822</v>
      </c>
      <c r="G39" s="8">
        <v>1601.9878403383559</v>
      </c>
      <c r="H39" s="8">
        <v>0.36652325201265407</v>
      </c>
      <c r="I39" s="8">
        <v>15258.071550893099</v>
      </c>
      <c r="J39" s="3">
        <v>1.3534225559172861</v>
      </c>
    </row>
    <row r="40" spans="1:20">
      <c r="A40" s="4">
        <v>26</v>
      </c>
      <c r="B40" s="1" t="s">
        <v>27</v>
      </c>
      <c r="C40" s="8">
        <v>22.995023985883975</v>
      </c>
      <c r="D40" s="8">
        <v>13.335377902568151</v>
      </c>
      <c r="E40" s="8">
        <v>20.24055431821208</v>
      </c>
      <c r="F40" s="8">
        <v>5.4582471709866809</v>
      </c>
      <c r="G40" s="8">
        <v>830.81097892854359</v>
      </c>
      <c r="H40" s="8">
        <v>0.56745388703500965</v>
      </c>
      <c r="I40" s="8">
        <v>16019.707867327157</v>
      </c>
      <c r="J40" s="3">
        <v>17.610850673672541</v>
      </c>
      <c r="S40" t="s">
        <v>93</v>
      </c>
    </row>
    <row r="41" spans="1:20">
      <c r="A41" s="4">
        <v>27</v>
      </c>
      <c r="B41" s="1" t="s">
        <v>28</v>
      </c>
      <c r="C41" s="8">
        <v>17.902656657525583</v>
      </c>
      <c r="D41" s="8">
        <v>6.3067611017973961</v>
      </c>
      <c r="E41" s="8">
        <v>21.219030872418447</v>
      </c>
      <c r="F41" s="8">
        <v>4.9962142021438982</v>
      </c>
      <c r="G41" s="8">
        <v>388.8920792079208</v>
      </c>
      <c r="H41" s="8">
        <v>0.56631403245503409</v>
      </c>
      <c r="I41" s="8">
        <v>16846.741036664629</v>
      </c>
      <c r="J41" s="3">
        <v>6.5094131712168091</v>
      </c>
      <c r="S41" t="s">
        <v>94</v>
      </c>
    </row>
    <row r="42" spans="1:20">
      <c r="S42" t="s">
        <v>93</v>
      </c>
    </row>
    <row r="43" spans="1:20">
      <c r="S43" t="s">
        <v>94</v>
      </c>
      <c r="T43" t="s">
        <v>96</v>
      </c>
    </row>
    <row r="44" spans="1:20">
      <c r="S44" t="s">
        <v>94</v>
      </c>
    </row>
    <row r="45" spans="1:20">
      <c r="S45" t="s">
        <v>94</v>
      </c>
    </row>
    <row r="46" spans="1:20">
      <c r="S46" t="s">
        <v>94</v>
      </c>
    </row>
    <row r="47" spans="1:20">
      <c r="J47" t="s">
        <v>95</v>
      </c>
    </row>
    <row r="48" spans="1:20">
      <c r="J48" t="s">
        <v>93</v>
      </c>
    </row>
    <row r="49" spans="10:19">
      <c r="J49" t="s">
        <v>94</v>
      </c>
    </row>
    <row r="50" spans="10:19">
      <c r="J50" t="s">
        <v>93</v>
      </c>
    </row>
    <row r="51" spans="10:19">
      <c r="J51" t="s">
        <v>93</v>
      </c>
    </row>
    <row r="52" spans="10:19">
      <c r="J52" t="s">
        <v>93</v>
      </c>
      <c r="S52" t="s">
        <v>94</v>
      </c>
    </row>
    <row r="53" spans="10:19">
      <c r="J53" t="s">
        <v>95</v>
      </c>
      <c r="S53" t="s">
        <v>93</v>
      </c>
    </row>
    <row r="54" spans="10:19">
      <c r="S54" t="s">
        <v>95</v>
      </c>
    </row>
    <row r="55" spans="10:19">
      <c r="S55" t="s">
        <v>93</v>
      </c>
    </row>
    <row r="56" spans="10:19">
      <c r="S56" t="s">
        <v>93</v>
      </c>
    </row>
    <row r="57" spans="10:19">
      <c r="S57" t="s">
        <v>95</v>
      </c>
    </row>
    <row r="58" spans="10:19">
      <c r="S58" t="s">
        <v>93</v>
      </c>
    </row>
  </sheetData>
  <pageMargins left="0.7" right="0.7" top="0.75" bottom="0.75" header="0.3" footer="0.3"/>
  <pageSetup orientation="portrait" horizontalDpi="0" verticalDpi="0" r:id="rId1"/>
  <drawing r:id="rId2"/>
  <legacyDrawing r:id="rId3"/>
  <oleObjects>
    <oleObject progId="STATISTICA.Graph" shapeId="3073" r:id="rId4"/>
    <oleObject progId="STATISTICA.Graph" shapeId="3074" r:id="rId5"/>
    <oleObject progId="STATISTICA.Graph" shapeId="3075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Z36"/>
  <sheetViews>
    <sheetView topLeftCell="C1" zoomScale="75" zoomScaleNormal="75" workbookViewId="0">
      <selection activeCell="K2" sqref="K2"/>
    </sheetView>
  </sheetViews>
  <sheetFormatPr defaultRowHeight="15"/>
  <cols>
    <col min="1" max="1" width="6.7109375" customWidth="1"/>
    <col min="2" max="2" width="15.140625" customWidth="1"/>
    <col min="3" max="3" width="14.85546875" customWidth="1"/>
    <col min="4" max="4" width="12.7109375" customWidth="1"/>
    <col min="5" max="5" width="10.28515625" customWidth="1"/>
    <col min="6" max="6" width="9.85546875" customWidth="1"/>
    <col min="7" max="7" width="10.140625" customWidth="1"/>
    <col min="8" max="12" width="9.140625" customWidth="1"/>
    <col min="13" max="13" width="9.7109375" customWidth="1"/>
    <col min="14" max="14" width="9.85546875" style="31" customWidth="1"/>
    <col min="15" max="18" width="9.140625" customWidth="1"/>
    <col min="19" max="20" width="11.28515625" customWidth="1"/>
    <col min="21" max="21" width="9.140625" customWidth="1"/>
  </cols>
  <sheetData>
    <row r="4" spans="1:26" ht="105">
      <c r="A4" s="5" t="s">
        <v>0</v>
      </c>
      <c r="B4" s="5" t="s">
        <v>1</v>
      </c>
      <c r="C4" s="9" t="s">
        <v>52</v>
      </c>
      <c r="D4" s="10" t="s">
        <v>37</v>
      </c>
      <c r="E4" s="10" t="s">
        <v>40</v>
      </c>
      <c r="F4" s="10" t="s">
        <v>39</v>
      </c>
      <c r="G4" s="10" t="s">
        <v>41</v>
      </c>
      <c r="H4" s="10" t="s">
        <v>38</v>
      </c>
      <c r="I4" s="10" t="s">
        <v>42</v>
      </c>
      <c r="J4" s="10" t="s">
        <v>43</v>
      </c>
      <c r="K4" s="10" t="s">
        <v>54</v>
      </c>
      <c r="L4" s="10" t="s">
        <v>44</v>
      </c>
      <c r="M4" s="10" t="s">
        <v>45</v>
      </c>
      <c r="N4" s="30" t="s">
        <v>56</v>
      </c>
      <c r="O4" s="10" t="s">
        <v>55</v>
      </c>
      <c r="P4" s="10" t="s">
        <v>60</v>
      </c>
      <c r="Q4" s="10" t="s">
        <v>53</v>
      </c>
      <c r="R4" s="10" t="s">
        <v>59</v>
      </c>
      <c r="S4" s="10" t="s">
        <v>57</v>
      </c>
      <c r="T4" s="11" t="s">
        <v>58</v>
      </c>
      <c r="U4" s="10" t="s">
        <v>46</v>
      </c>
      <c r="V4" s="13" t="s">
        <v>47</v>
      </c>
      <c r="W4" s="10" t="s">
        <v>49</v>
      </c>
      <c r="X4" s="10" t="s">
        <v>48</v>
      </c>
      <c r="Y4" s="10" t="s">
        <v>50</v>
      </c>
      <c r="Z4" s="10" t="s">
        <v>51</v>
      </c>
    </row>
    <row r="5" spans="1:26">
      <c r="A5" s="4">
        <v>1</v>
      </c>
      <c r="B5" s="1" t="s">
        <v>2</v>
      </c>
      <c r="C5" s="3">
        <v>210</v>
      </c>
      <c r="D5" s="3">
        <v>1122</v>
      </c>
      <c r="E5" s="3">
        <v>303</v>
      </c>
      <c r="F5" s="3">
        <v>112</v>
      </c>
      <c r="G5" s="3">
        <v>107</v>
      </c>
      <c r="H5" s="3">
        <v>23</v>
      </c>
      <c r="I5" s="3">
        <v>12</v>
      </c>
      <c r="J5" s="12">
        <v>68</v>
      </c>
      <c r="K5" s="3">
        <v>115</v>
      </c>
      <c r="L5" s="3">
        <v>206</v>
      </c>
      <c r="M5" s="3">
        <v>2834</v>
      </c>
      <c r="N5" s="26">
        <v>68</v>
      </c>
      <c r="O5" s="3">
        <v>360</v>
      </c>
      <c r="P5" s="3">
        <v>41</v>
      </c>
      <c r="Q5" s="3">
        <v>278</v>
      </c>
      <c r="R5" s="3">
        <v>185</v>
      </c>
      <c r="S5" s="3">
        <v>167</v>
      </c>
      <c r="T5" s="3">
        <v>7397</v>
      </c>
      <c r="U5" s="3">
        <v>868</v>
      </c>
      <c r="V5" s="3">
        <v>6494</v>
      </c>
      <c r="W5" s="3">
        <v>17</v>
      </c>
      <c r="X5" s="3">
        <v>2</v>
      </c>
      <c r="Y5" s="3">
        <v>6</v>
      </c>
      <c r="Z5" s="3">
        <v>0</v>
      </c>
    </row>
    <row r="6" spans="1:26">
      <c r="A6" s="4">
        <v>2</v>
      </c>
      <c r="B6" s="1" t="s">
        <v>3</v>
      </c>
      <c r="C6" s="3">
        <v>215</v>
      </c>
      <c r="D6" s="3">
        <v>173</v>
      </c>
      <c r="E6" s="3">
        <v>53</v>
      </c>
      <c r="F6" s="3">
        <v>33</v>
      </c>
      <c r="G6" s="3">
        <v>20</v>
      </c>
      <c r="H6" s="3">
        <v>18</v>
      </c>
      <c r="I6" s="3">
        <v>9</v>
      </c>
      <c r="J6" s="12">
        <v>23</v>
      </c>
      <c r="K6" s="3">
        <v>15</v>
      </c>
      <c r="L6" s="3">
        <v>81</v>
      </c>
      <c r="M6" s="3">
        <v>363</v>
      </c>
      <c r="N6" s="26">
        <v>17</v>
      </c>
      <c r="O6" s="3">
        <v>81</v>
      </c>
      <c r="P6" s="3">
        <v>72</v>
      </c>
      <c r="Q6" s="3">
        <v>237</v>
      </c>
      <c r="R6" s="3">
        <v>91</v>
      </c>
      <c r="S6" s="3">
        <v>100</v>
      </c>
      <c r="T6" s="3">
        <v>546</v>
      </c>
      <c r="U6" s="3">
        <v>236</v>
      </c>
      <c r="V6" s="3">
        <v>483</v>
      </c>
      <c r="W6" s="3">
        <v>16</v>
      </c>
      <c r="X6" s="3">
        <v>7</v>
      </c>
      <c r="Y6" s="3">
        <v>5</v>
      </c>
      <c r="Z6" s="3">
        <v>0</v>
      </c>
    </row>
    <row r="7" spans="1:26">
      <c r="A7" s="4">
        <v>3</v>
      </c>
      <c r="B7" s="1" t="s">
        <v>4</v>
      </c>
      <c r="C7" s="3">
        <v>220</v>
      </c>
      <c r="D7" s="3">
        <v>1016</v>
      </c>
      <c r="E7" s="3">
        <v>279</v>
      </c>
      <c r="F7" s="3">
        <v>86</v>
      </c>
      <c r="G7" s="3">
        <v>129</v>
      </c>
      <c r="H7" s="3">
        <v>14</v>
      </c>
      <c r="I7" s="3">
        <v>11</v>
      </c>
      <c r="J7" s="12">
        <v>61</v>
      </c>
      <c r="K7" s="3">
        <v>69</v>
      </c>
      <c r="L7" s="3">
        <v>146</v>
      </c>
      <c r="M7" s="3">
        <v>2505</v>
      </c>
      <c r="N7" s="26">
        <v>64</v>
      </c>
      <c r="O7" s="3">
        <v>148</v>
      </c>
      <c r="P7" s="3">
        <v>26</v>
      </c>
      <c r="Q7" s="3">
        <v>146</v>
      </c>
      <c r="R7" s="3">
        <v>161</v>
      </c>
      <c r="S7" s="3">
        <v>171</v>
      </c>
      <c r="T7" s="3">
        <v>5125</v>
      </c>
      <c r="U7" s="3">
        <v>845</v>
      </c>
      <c r="V7" s="3">
        <v>5115</v>
      </c>
      <c r="W7" s="3">
        <v>17</v>
      </c>
      <c r="X7" s="3">
        <v>10</v>
      </c>
      <c r="Y7" s="3">
        <v>2</v>
      </c>
      <c r="Z7" s="3">
        <v>0</v>
      </c>
    </row>
    <row r="8" spans="1:26">
      <c r="A8" s="4">
        <v>4</v>
      </c>
      <c r="B8" s="1" t="s">
        <v>5</v>
      </c>
      <c r="C8" s="3">
        <v>186</v>
      </c>
      <c r="D8" s="3">
        <v>765</v>
      </c>
      <c r="E8" s="3">
        <v>188</v>
      </c>
      <c r="F8" s="3">
        <v>55</v>
      </c>
      <c r="G8" s="3">
        <v>54</v>
      </c>
      <c r="H8" s="3">
        <v>6</v>
      </c>
      <c r="I8" s="3">
        <v>3</v>
      </c>
      <c r="J8" s="12">
        <v>38</v>
      </c>
      <c r="K8" s="3">
        <v>36</v>
      </c>
      <c r="L8" s="3">
        <v>112</v>
      </c>
      <c r="M8" s="3">
        <v>1572</v>
      </c>
      <c r="N8" s="26">
        <v>52</v>
      </c>
      <c r="O8" s="3">
        <v>121</v>
      </c>
      <c r="P8" s="3">
        <v>22</v>
      </c>
      <c r="Q8" s="3">
        <v>91</v>
      </c>
      <c r="R8" s="3">
        <v>168</v>
      </c>
      <c r="S8" s="3">
        <v>114</v>
      </c>
      <c r="T8" s="3">
        <v>12445</v>
      </c>
      <c r="U8" s="3">
        <v>1068</v>
      </c>
      <c r="V8" s="3">
        <v>5738</v>
      </c>
      <c r="W8" s="3">
        <v>9</v>
      </c>
      <c r="X8" s="3">
        <v>4</v>
      </c>
      <c r="Y8" s="3">
        <v>3</v>
      </c>
      <c r="Z8" s="3">
        <v>0</v>
      </c>
    </row>
    <row r="9" spans="1:26">
      <c r="A9" s="4">
        <v>5</v>
      </c>
      <c r="B9" s="1" t="s">
        <v>6</v>
      </c>
      <c r="C9" s="3">
        <v>240</v>
      </c>
      <c r="D9" s="3">
        <v>738</v>
      </c>
      <c r="E9" s="3">
        <v>161</v>
      </c>
      <c r="F9" s="3">
        <v>50</v>
      </c>
      <c r="G9" s="3">
        <v>46</v>
      </c>
      <c r="H9" s="3">
        <v>9</v>
      </c>
      <c r="I9" s="3">
        <v>8</v>
      </c>
      <c r="J9" s="12">
        <v>46</v>
      </c>
      <c r="K9" s="3">
        <v>50</v>
      </c>
      <c r="L9" s="3">
        <v>101</v>
      </c>
      <c r="M9" s="3">
        <v>1562</v>
      </c>
      <c r="N9" s="26">
        <v>38</v>
      </c>
      <c r="O9" s="3">
        <v>193</v>
      </c>
      <c r="P9" s="3">
        <v>82</v>
      </c>
      <c r="Q9" s="3">
        <v>129</v>
      </c>
      <c r="R9" s="3">
        <v>144</v>
      </c>
      <c r="S9" s="3">
        <v>95</v>
      </c>
      <c r="T9" s="3">
        <v>4852</v>
      </c>
      <c r="U9" s="3">
        <v>822</v>
      </c>
      <c r="V9" s="3">
        <v>4445</v>
      </c>
      <c r="W9" s="3">
        <v>8</v>
      </c>
      <c r="X9" s="3">
        <v>10</v>
      </c>
      <c r="Y9" s="3">
        <v>0</v>
      </c>
      <c r="Z9" s="3">
        <v>0</v>
      </c>
    </row>
    <row r="10" spans="1:26">
      <c r="A10" s="4">
        <v>6</v>
      </c>
      <c r="B10" s="1" t="s">
        <v>7</v>
      </c>
      <c r="C10" s="3">
        <v>57</v>
      </c>
      <c r="D10" s="3">
        <v>651</v>
      </c>
      <c r="E10" s="3">
        <v>195</v>
      </c>
      <c r="F10" s="3">
        <v>60</v>
      </c>
      <c r="G10" s="3">
        <v>76</v>
      </c>
      <c r="H10" s="3">
        <v>17</v>
      </c>
      <c r="I10" s="3">
        <v>5</v>
      </c>
      <c r="J10" s="12">
        <v>42</v>
      </c>
      <c r="K10" s="3">
        <v>91</v>
      </c>
      <c r="L10" s="3">
        <v>111</v>
      </c>
      <c r="M10" s="3">
        <v>2116</v>
      </c>
      <c r="N10" s="26">
        <v>37</v>
      </c>
      <c r="O10" s="3">
        <v>178</v>
      </c>
      <c r="P10" s="3">
        <v>48</v>
      </c>
      <c r="Q10" s="3">
        <v>224</v>
      </c>
      <c r="R10" s="3">
        <v>177</v>
      </c>
      <c r="S10" s="3">
        <v>105</v>
      </c>
      <c r="T10" s="3">
        <v>5644</v>
      </c>
      <c r="U10" s="3">
        <v>2401</v>
      </c>
      <c r="V10" s="3">
        <v>2602</v>
      </c>
      <c r="W10" s="3">
        <v>6</v>
      </c>
      <c r="X10" s="3">
        <v>0</v>
      </c>
      <c r="Y10" s="3">
        <v>0</v>
      </c>
      <c r="Z10" s="3">
        <v>1</v>
      </c>
    </row>
    <row r="11" spans="1:26">
      <c r="A11" s="4"/>
      <c r="B11" s="1"/>
      <c r="C11" s="3"/>
      <c r="D11" s="3"/>
      <c r="E11" s="3"/>
      <c r="F11" s="3"/>
      <c r="G11" s="3"/>
      <c r="H11" s="3"/>
      <c r="I11" s="3"/>
      <c r="J11" s="12"/>
      <c r="K11" s="3"/>
      <c r="L11" s="3"/>
      <c r="M11" s="3"/>
      <c r="N11" s="2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4">
        <v>7</v>
      </c>
      <c r="B12" s="1" t="s">
        <v>8</v>
      </c>
      <c r="C12" s="3">
        <v>97</v>
      </c>
      <c r="D12" s="3">
        <v>139</v>
      </c>
      <c r="E12" s="3">
        <v>58</v>
      </c>
      <c r="F12" s="3">
        <v>30</v>
      </c>
      <c r="G12" s="3">
        <v>21</v>
      </c>
      <c r="H12" s="3">
        <v>20</v>
      </c>
      <c r="I12" s="3">
        <v>6</v>
      </c>
      <c r="J12" s="12">
        <v>16</v>
      </c>
      <c r="K12" s="3">
        <v>13</v>
      </c>
      <c r="L12" s="3">
        <v>26</v>
      </c>
      <c r="M12" s="3">
        <v>489</v>
      </c>
      <c r="N12" s="26">
        <v>8</v>
      </c>
      <c r="O12" s="3">
        <v>63</v>
      </c>
      <c r="P12" s="3">
        <v>33</v>
      </c>
      <c r="Q12" s="3">
        <v>61</v>
      </c>
      <c r="R12" s="3">
        <v>73</v>
      </c>
      <c r="S12" s="3">
        <v>54</v>
      </c>
      <c r="T12" s="3">
        <v>395</v>
      </c>
      <c r="U12" s="3">
        <v>407</v>
      </c>
      <c r="V12" s="3">
        <v>707</v>
      </c>
      <c r="W12" s="3">
        <v>13</v>
      </c>
      <c r="X12" s="3">
        <v>7</v>
      </c>
      <c r="Y12" s="3">
        <v>2</v>
      </c>
      <c r="Z12" s="3">
        <v>0</v>
      </c>
    </row>
    <row r="13" spans="1:26">
      <c r="A13" s="4">
        <v>8</v>
      </c>
      <c r="B13" s="1" t="s">
        <v>9</v>
      </c>
      <c r="C13" s="3">
        <v>156</v>
      </c>
      <c r="D13" s="3">
        <v>1554</v>
      </c>
      <c r="E13" s="3">
        <v>661</v>
      </c>
      <c r="F13" s="3">
        <v>217</v>
      </c>
      <c r="G13" s="3">
        <v>188</v>
      </c>
      <c r="H13" s="3">
        <v>16</v>
      </c>
      <c r="I13" s="3">
        <v>10</v>
      </c>
      <c r="J13" s="12">
        <v>84</v>
      </c>
      <c r="K13" s="3">
        <v>82</v>
      </c>
      <c r="L13" s="3">
        <v>89</v>
      </c>
      <c r="M13" s="3">
        <v>3670</v>
      </c>
      <c r="N13" s="26">
        <v>94</v>
      </c>
      <c r="O13" s="3">
        <v>372</v>
      </c>
      <c r="P13" s="3">
        <v>247</v>
      </c>
      <c r="Q13" s="3">
        <v>222</v>
      </c>
      <c r="R13" s="3">
        <v>175</v>
      </c>
      <c r="S13" s="3">
        <v>152</v>
      </c>
      <c r="T13" s="3">
        <v>13842</v>
      </c>
      <c r="U13" s="3">
        <v>6127</v>
      </c>
      <c r="V13" s="3">
        <v>12260</v>
      </c>
      <c r="W13" s="3">
        <v>10</v>
      </c>
      <c r="X13" s="3">
        <v>4</v>
      </c>
      <c r="Y13" s="3">
        <v>2</v>
      </c>
      <c r="Z13" s="3">
        <v>0</v>
      </c>
    </row>
    <row r="14" spans="1:26">
      <c r="A14" s="4">
        <v>9</v>
      </c>
      <c r="B14" s="1" t="s">
        <v>10</v>
      </c>
      <c r="C14" s="3">
        <v>65</v>
      </c>
      <c r="D14" s="3">
        <v>1495</v>
      </c>
      <c r="E14" s="3">
        <v>477</v>
      </c>
      <c r="F14" s="3">
        <v>176</v>
      </c>
      <c r="G14" s="3">
        <v>190</v>
      </c>
      <c r="H14" s="3">
        <v>12</v>
      </c>
      <c r="I14" s="3">
        <v>8</v>
      </c>
      <c r="J14" s="12">
        <v>56</v>
      </c>
      <c r="K14" s="3">
        <v>62</v>
      </c>
      <c r="L14" s="3">
        <v>162</v>
      </c>
      <c r="M14" s="3">
        <v>3197</v>
      </c>
      <c r="N14" s="26">
        <v>169</v>
      </c>
      <c r="O14" s="3">
        <v>300</v>
      </c>
      <c r="P14" s="3">
        <v>222</v>
      </c>
      <c r="Q14" s="3">
        <v>260</v>
      </c>
      <c r="R14" s="3">
        <v>176</v>
      </c>
      <c r="S14" s="3">
        <v>176</v>
      </c>
      <c r="T14" s="3">
        <v>11365</v>
      </c>
      <c r="U14" s="3">
        <v>5569</v>
      </c>
      <c r="V14" s="3">
        <v>13037</v>
      </c>
      <c r="W14" s="3">
        <v>26</v>
      </c>
      <c r="X14" s="3">
        <v>4</v>
      </c>
      <c r="Y14" s="3">
        <v>5</v>
      </c>
      <c r="Z14" s="3">
        <v>0</v>
      </c>
    </row>
    <row r="15" spans="1:26">
      <c r="A15" s="4"/>
      <c r="B15" s="1"/>
      <c r="C15" s="3"/>
      <c r="D15" s="3"/>
      <c r="E15" s="3"/>
      <c r="F15" s="3"/>
      <c r="G15" s="3"/>
      <c r="H15" s="3"/>
      <c r="I15" s="3"/>
      <c r="J15" s="12"/>
      <c r="K15" s="3"/>
      <c r="L15" s="3"/>
      <c r="M15" s="3"/>
      <c r="N15" s="2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4">
        <v>10</v>
      </c>
      <c r="B16" s="1" t="s">
        <v>11</v>
      </c>
      <c r="C16" s="3">
        <v>177</v>
      </c>
      <c r="D16" s="3">
        <v>2370</v>
      </c>
      <c r="E16" s="3">
        <v>959</v>
      </c>
      <c r="F16" s="3">
        <v>339</v>
      </c>
      <c r="G16" s="3">
        <v>314</v>
      </c>
      <c r="H16" s="3">
        <v>42</v>
      </c>
      <c r="I16" s="3">
        <v>26</v>
      </c>
      <c r="J16" s="12">
        <v>111</v>
      </c>
      <c r="K16" s="3">
        <v>303</v>
      </c>
      <c r="L16" s="3">
        <v>303</v>
      </c>
      <c r="M16" s="3">
        <v>5238</v>
      </c>
      <c r="N16" s="26">
        <v>108</v>
      </c>
      <c r="O16" s="3">
        <v>1047</v>
      </c>
      <c r="P16" s="3">
        <v>627</v>
      </c>
      <c r="Q16" s="3">
        <v>540</v>
      </c>
      <c r="R16" s="3">
        <v>277</v>
      </c>
      <c r="S16" s="3">
        <v>256</v>
      </c>
      <c r="T16" s="3">
        <v>10116</v>
      </c>
      <c r="U16" s="3">
        <v>5331</v>
      </c>
      <c r="V16" s="3">
        <v>9645</v>
      </c>
      <c r="W16" s="3">
        <v>77</v>
      </c>
      <c r="X16" s="3">
        <v>29</v>
      </c>
      <c r="Y16" s="3">
        <v>40</v>
      </c>
      <c r="Z16" s="3">
        <v>9</v>
      </c>
    </row>
    <row r="17" spans="1:26">
      <c r="A17" s="4">
        <v>11</v>
      </c>
      <c r="B17" s="1" t="s">
        <v>12</v>
      </c>
      <c r="C17" s="3">
        <v>183</v>
      </c>
      <c r="D17" s="3">
        <v>321</v>
      </c>
      <c r="E17" s="3">
        <v>156</v>
      </c>
      <c r="F17" s="3">
        <v>84</v>
      </c>
      <c r="G17" s="3">
        <v>69</v>
      </c>
      <c r="H17" s="3">
        <v>28</v>
      </c>
      <c r="I17" s="3">
        <v>19</v>
      </c>
      <c r="J17" s="12">
        <v>31</v>
      </c>
      <c r="K17" s="3">
        <v>71</v>
      </c>
      <c r="L17" s="3">
        <v>117</v>
      </c>
      <c r="M17" s="3">
        <v>1229</v>
      </c>
      <c r="N17" s="26">
        <v>19</v>
      </c>
      <c r="O17" s="3">
        <v>430</v>
      </c>
      <c r="P17" s="3">
        <v>90</v>
      </c>
      <c r="Q17" s="3">
        <v>417</v>
      </c>
      <c r="R17" s="3">
        <v>209</v>
      </c>
      <c r="S17" s="3">
        <v>204</v>
      </c>
      <c r="T17" s="3">
        <v>1609</v>
      </c>
      <c r="U17" s="3">
        <v>818</v>
      </c>
      <c r="V17" s="3">
        <v>1015</v>
      </c>
      <c r="W17" s="3">
        <v>54</v>
      </c>
      <c r="X17" s="3">
        <v>9</v>
      </c>
      <c r="Y17" s="3">
        <v>7</v>
      </c>
      <c r="Z17" s="3">
        <v>4</v>
      </c>
    </row>
    <row r="18" spans="1:26">
      <c r="A18" s="4">
        <v>12</v>
      </c>
      <c r="B18" s="1" t="s">
        <v>13</v>
      </c>
      <c r="C18" s="3">
        <v>165</v>
      </c>
      <c r="D18" s="3">
        <v>519</v>
      </c>
      <c r="E18" s="3">
        <v>240</v>
      </c>
      <c r="F18" s="3">
        <v>109</v>
      </c>
      <c r="G18" s="3">
        <v>105</v>
      </c>
      <c r="H18" s="3">
        <v>37</v>
      </c>
      <c r="I18" s="3">
        <v>24</v>
      </c>
      <c r="J18" s="12">
        <v>39</v>
      </c>
      <c r="K18" s="3">
        <v>151</v>
      </c>
      <c r="L18" s="3">
        <v>202</v>
      </c>
      <c r="M18" s="3">
        <v>1069</v>
      </c>
      <c r="N18" s="26">
        <v>20</v>
      </c>
      <c r="O18" s="3">
        <v>480</v>
      </c>
      <c r="P18" s="3">
        <v>45</v>
      </c>
      <c r="Q18" s="3">
        <v>342</v>
      </c>
      <c r="R18" s="3">
        <v>141</v>
      </c>
      <c r="S18" s="3">
        <v>187</v>
      </c>
      <c r="T18" s="3">
        <v>993</v>
      </c>
      <c r="U18" s="3">
        <v>834</v>
      </c>
      <c r="V18" s="3">
        <v>1588</v>
      </c>
      <c r="W18" s="3">
        <v>64</v>
      </c>
      <c r="X18" s="3">
        <v>14</v>
      </c>
      <c r="Y18" s="3">
        <v>2</v>
      </c>
      <c r="Z18" s="3">
        <v>4</v>
      </c>
    </row>
    <row r="19" spans="1:26">
      <c r="A19" s="4">
        <v>13</v>
      </c>
      <c r="B19" s="1" t="s">
        <v>14</v>
      </c>
      <c r="C19" s="3">
        <v>120</v>
      </c>
      <c r="D19" s="3">
        <v>820</v>
      </c>
      <c r="E19" s="3">
        <v>347</v>
      </c>
      <c r="F19" s="3">
        <v>166</v>
      </c>
      <c r="G19" s="3">
        <v>128</v>
      </c>
      <c r="H19" s="3">
        <v>50</v>
      </c>
      <c r="I19" s="3">
        <v>51</v>
      </c>
      <c r="J19" s="12">
        <v>41</v>
      </c>
      <c r="K19" s="3">
        <v>222</v>
      </c>
      <c r="L19" s="3">
        <v>322</v>
      </c>
      <c r="M19" s="3">
        <v>1603</v>
      </c>
      <c r="N19" s="26">
        <v>75</v>
      </c>
      <c r="O19" s="3">
        <v>825</v>
      </c>
      <c r="P19" s="3">
        <v>42</v>
      </c>
      <c r="Q19" s="3">
        <v>724</v>
      </c>
      <c r="R19" s="3">
        <v>113</v>
      </c>
      <c r="S19" s="3">
        <v>302</v>
      </c>
      <c r="T19" s="3">
        <v>7185</v>
      </c>
      <c r="U19" s="3">
        <v>1237</v>
      </c>
      <c r="V19" s="3">
        <v>1837</v>
      </c>
      <c r="W19" s="3">
        <v>149</v>
      </c>
      <c r="X19" s="3">
        <v>44</v>
      </c>
      <c r="Y19" s="3">
        <v>9</v>
      </c>
      <c r="Z19" s="3">
        <v>2</v>
      </c>
    </row>
    <row r="20" spans="1:26">
      <c r="A20" s="4">
        <v>14</v>
      </c>
      <c r="B20" s="1" t="s">
        <v>15</v>
      </c>
      <c r="C20" s="3">
        <v>112</v>
      </c>
      <c r="D20" s="3">
        <v>1115</v>
      </c>
      <c r="E20" s="3">
        <v>427</v>
      </c>
      <c r="F20" s="3">
        <v>192</v>
      </c>
      <c r="G20" s="3">
        <v>154</v>
      </c>
      <c r="H20" s="3">
        <v>34</v>
      </c>
      <c r="I20" s="3">
        <v>35</v>
      </c>
      <c r="J20" s="12">
        <v>66</v>
      </c>
      <c r="K20" s="3">
        <v>485</v>
      </c>
      <c r="L20" s="3">
        <v>288</v>
      </c>
      <c r="M20" s="3">
        <v>2873</v>
      </c>
      <c r="N20" s="26">
        <v>83</v>
      </c>
      <c r="O20" s="3">
        <v>662</v>
      </c>
      <c r="P20" s="3">
        <v>54</v>
      </c>
      <c r="Q20" s="3">
        <v>271</v>
      </c>
      <c r="R20" s="3">
        <v>84</v>
      </c>
      <c r="S20" s="3">
        <v>262</v>
      </c>
      <c r="T20" s="3">
        <v>2138</v>
      </c>
      <c r="U20" s="3">
        <v>1740</v>
      </c>
      <c r="V20" s="3">
        <v>3396</v>
      </c>
      <c r="W20" s="3">
        <v>41</v>
      </c>
      <c r="X20" s="3">
        <v>5</v>
      </c>
      <c r="Y20" s="3">
        <v>21</v>
      </c>
      <c r="Z20" s="3">
        <v>6</v>
      </c>
    </row>
    <row r="21" spans="1:26">
      <c r="A21" s="4"/>
      <c r="B21" s="1"/>
      <c r="C21" s="3"/>
      <c r="D21" s="3"/>
      <c r="E21" s="3"/>
      <c r="F21" s="3"/>
      <c r="G21" s="3"/>
      <c r="H21" s="3"/>
      <c r="I21" s="3"/>
      <c r="J21" s="12"/>
      <c r="K21" s="3"/>
      <c r="L21" s="3"/>
      <c r="M21" s="3"/>
      <c r="N21" s="2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4">
        <v>15</v>
      </c>
      <c r="B22" s="1" t="s">
        <v>16</v>
      </c>
      <c r="C22" s="3">
        <v>62</v>
      </c>
      <c r="D22" s="3">
        <v>482</v>
      </c>
      <c r="E22" s="3">
        <v>204</v>
      </c>
      <c r="F22" s="3">
        <v>55</v>
      </c>
      <c r="G22" s="3">
        <v>46</v>
      </c>
      <c r="H22" s="3">
        <v>11</v>
      </c>
      <c r="I22" s="3">
        <v>10</v>
      </c>
      <c r="J22" s="12">
        <v>25</v>
      </c>
      <c r="K22" s="3">
        <v>78</v>
      </c>
      <c r="L22" s="3">
        <v>67</v>
      </c>
      <c r="M22" s="3">
        <v>1212</v>
      </c>
      <c r="N22" s="26">
        <v>28</v>
      </c>
      <c r="O22" s="3">
        <v>201</v>
      </c>
      <c r="P22" s="3">
        <v>63</v>
      </c>
      <c r="Q22" s="3">
        <v>107</v>
      </c>
      <c r="R22" s="3">
        <v>94</v>
      </c>
      <c r="S22" s="3">
        <v>80</v>
      </c>
      <c r="T22" s="3">
        <v>2073</v>
      </c>
      <c r="U22" s="3">
        <v>1097</v>
      </c>
      <c r="V22" s="3">
        <v>3017</v>
      </c>
      <c r="W22" s="3">
        <v>12</v>
      </c>
      <c r="X22" s="3">
        <v>3</v>
      </c>
      <c r="Y22" s="3">
        <v>1</v>
      </c>
      <c r="Z22" s="3">
        <v>1</v>
      </c>
    </row>
    <row r="23" spans="1:26">
      <c r="A23" s="4">
        <v>16</v>
      </c>
      <c r="B23" s="1" t="s">
        <v>17</v>
      </c>
      <c r="C23" s="3">
        <v>96</v>
      </c>
      <c r="D23" s="3">
        <v>1138</v>
      </c>
      <c r="E23" s="3">
        <v>235</v>
      </c>
      <c r="F23" s="3">
        <v>87</v>
      </c>
      <c r="G23" s="3">
        <v>117</v>
      </c>
      <c r="H23" s="3">
        <v>20</v>
      </c>
      <c r="I23" s="3">
        <v>19</v>
      </c>
      <c r="J23" s="12">
        <v>55</v>
      </c>
      <c r="K23" s="3">
        <v>252</v>
      </c>
      <c r="L23" s="3">
        <v>233</v>
      </c>
      <c r="M23" s="3">
        <v>2633</v>
      </c>
      <c r="N23" s="26">
        <v>127</v>
      </c>
      <c r="O23" s="3">
        <v>523</v>
      </c>
      <c r="P23" s="3">
        <v>55</v>
      </c>
      <c r="Q23" s="3">
        <v>184</v>
      </c>
      <c r="R23" s="3">
        <v>172</v>
      </c>
      <c r="S23" s="3">
        <v>178</v>
      </c>
      <c r="T23" s="3">
        <v>5383</v>
      </c>
      <c r="U23" s="3">
        <v>1896</v>
      </c>
      <c r="V23" s="3">
        <v>4721</v>
      </c>
      <c r="W23" s="3">
        <v>25</v>
      </c>
      <c r="X23" s="3">
        <v>4</v>
      </c>
      <c r="Y23" s="3">
        <v>8</v>
      </c>
      <c r="Z23" s="3">
        <v>0</v>
      </c>
    </row>
    <row r="24" spans="1:26">
      <c r="A24" s="4">
        <v>17</v>
      </c>
      <c r="B24" s="1" t="s">
        <v>18</v>
      </c>
      <c r="C24" s="3">
        <v>123</v>
      </c>
      <c r="D24" s="3">
        <v>984</v>
      </c>
      <c r="E24" s="3">
        <v>220</v>
      </c>
      <c r="F24" s="3">
        <v>83</v>
      </c>
      <c r="G24" s="3">
        <v>102</v>
      </c>
      <c r="H24" s="3">
        <v>18</v>
      </c>
      <c r="I24" s="3">
        <v>16</v>
      </c>
      <c r="J24" s="12">
        <v>55</v>
      </c>
      <c r="K24" s="3">
        <v>100</v>
      </c>
      <c r="L24" s="3">
        <v>154</v>
      </c>
      <c r="M24" s="3">
        <v>2164</v>
      </c>
      <c r="N24" s="26">
        <v>58</v>
      </c>
      <c r="O24" s="3">
        <v>268</v>
      </c>
      <c r="P24" s="3">
        <v>182</v>
      </c>
      <c r="Q24" s="3">
        <v>214</v>
      </c>
      <c r="R24" s="3">
        <v>125</v>
      </c>
      <c r="S24" s="3">
        <v>216</v>
      </c>
      <c r="T24" s="3">
        <v>2584</v>
      </c>
      <c r="U24" s="3">
        <v>1827</v>
      </c>
      <c r="V24" s="3">
        <v>4068</v>
      </c>
      <c r="W24" s="3">
        <v>18</v>
      </c>
      <c r="X24" s="3">
        <v>6</v>
      </c>
      <c r="Y24" s="3">
        <v>0</v>
      </c>
      <c r="Z24" s="3">
        <v>0</v>
      </c>
    </row>
    <row r="25" spans="1:26">
      <c r="A25" s="4"/>
      <c r="B25" s="1"/>
      <c r="C25" s="3"/>
      <c r="D25" s="3"/>
      <c r="E25" s="3"/>
      <c r="F25" s="3"/>
      <c r="G25" s="3"/>
      <c r="H25" s="3"/>
      <c r="I25" s="3"/>
      <c r="J25" s="12"/>
      <c r="K25" s="3"/>
      <c r="L25" s="3"/>
      <c r="M25" s="3"/>
      <c r="N25" s="26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4">
        <v>18</v>
      </c>
      <c r="B26" s="1" t="s">
        <v>19</v>
      </c>
      <c r="C26" s="3">
        <v>1</v>
      </c>
      <c r="D26" s="3">
        <v>561</v>
      </c>
      <c r="E26" s="3">
        <v>287</v>
      </c>
      <c r="F26" s="3">
        <v>177</v>
      </c>
      <c r="G26" s="3">
        <v>103</v>
      </c>
      <c r="H26" s="3">
        <v>109</v>
      </c>
      <c r="I26" s="3">
        <v>35</v>
      </c>
      <c r="J26" s="12">
        <v>77</v>
      </c>
      <c r="K26" s="3">
        <v>199</v>
      </c>
      <c r="L26" s="3">
        <v>431</v>
      </c>
      <c r="M26" s="3">
        <v>2145</v>
      </c>
      <c r="N26" s="26">
        <v>78</v>
      </c>
      <c r="O26" s="3">
        <v>789</v>
      </c>
      <c r="P26" s="3">
        <v>499</v>
      </c>
      <c r="Q26" s="3">
        <v>1086</v>
      </c>
      <c r="R26" s="3">
        <v>385</v>
      </c>
      <c r="S26" s="3">
        <v>508</v>
      </c>
      <c r="T26" s="3">
        <v>5882</v>
      </c>
      <c r="U26" s="3">
        <v>2752</v>
      </c>
      <c r="V26" s="3">
        <v>1165</v>
      </c>
      <c r="W26" s="3">
        <v>142</v>
      </c>
      <c r="X26" s="3">
        <v>25</v>
      </c>
      <c r="Y26" s="3">
        <v>24</v>
      </c>
      <c r="Z26" s="3">
        <v>4</v>
      </c>
    </row>
    <row r="27" spans="1:26">
      <c r="A27" s="4">
        <v>19</v>
      </c>
      <c r="B27" s="1" t="s">
        <v>20</v>
      </c>
      <c r="C27" s="3">
        <v>20</v>
      </c>
      <c r="D27" s="3">
        <v>1629</v>
      </c>
      <c r="E27" s="3">
        <v>524</v>
      </c>
      <c r="F27" s="3">
        <v>219</v>
      </c>
      <c r="G27" s="3">
        <v>135</v>
      </c>
      <c r="H27" s="3">
        <v>26</v>
      </c>
      <c r="I27" s="3">
        <v>9</v>
      </c>
      <c r="J27" s="12">
        <v>68</v>
      </c>
      <c r="K27" s="3">
        <v>218</v>
      </c>
      <c r="L27" s="3">
        <v>307</v>
      </c>
      <c r="M27" s="3">
        <v>4639</v>
      </c>
      <c r="N27" s="26">
        <v>56</v>
      </c>
      <c r="O27" s="3">
        <v>507</v>
      </c>
      <c r="P27" s="3">
        <v>156</v>
      </c>
      <c r="Q27" s="3">
        <v>328</v>
      </c>
      <c r="R27" s="3">
        <v>367</v>
      </c>
      <c r="S27" s="3">
        <v>251</v>
      </c>
      <c r="T27" s="3">
        <v>15047</v>
      </c>
      <c r="U27" s="3">
        <v>5503</v>
      </c>
      <c r="V27" s="3">
        <v>6287</v>
      </c>
      <c r="W27" s="3">
        <v>15</v>
      </c>
      <c r="X27" s="3">
        <v>3</v>
      </c>
      <c r="Y27" s="3">
        <v>1</v>
      </c>
      <c r="Z27" s="3">
        <v>1</v>
      </c>
    </row>
    <row r="28" spans="1:26">
      <c r="A28" s="4">
        <v>20</v>
      </c>
      <c r="B28" s="1" t="s">
        <v>21</v>
      </c>
      <c r="C28" s="3">
        <v>16</v>
      </c>
      <c r="D28" s="3">
        <v>882</v>
      </c>
      <c r="E28" s="3">
        <v>309</v>
      </c>
      <c r="F28" s="3">
        <v>141</v>
      </c>
      <c r="G28" s="3">
        <v>100</v>
      </c>
      <c r="H28" s="3">
        <v>10</v>
      </c>
      <c r="I28" s="3">
        <v>9</v>
      </c>
      <c r="J28" s="12">
        <v>39</v>
      </c>
      <c r="K28" s="3">
        <v>86</v>
      </c>
      <c r="L28" s="3">
        <v>122</v>
      </c>
      <c r="M28" s="3">
        <v>2348</v>
      </c>
      <c r="N28" s="26">
        <v>51</v>
      </c>
      <c r="O28" s="3">
        <v>290</v>
      </c>
      <c r="P28" s="3">
        <v>204</v>
      </c>
      <c r="Q28" s="3">
        <v>167</v>
      </c>
      <c r="R28" s="3">
        <v>146</v>
      </c>
      <c r="S28" s="3">
        <v>85</v>
      </c>
      <c r="T28" s="3">
        <v>3704</v>
      </c>
      <c r="U28" s="3">
        <v>3381</v>
      </c>
      <c r="V28" s="3">
        <v>5085</v>
      </c>
      <c r="W28" s="3">
        <v>12</v>
      </c>
      <c r="X28" s="3">
        <v>4</v>
      </c>
      <c r="Y28" s="3">
        <v>1</v>
      </c>
      <c r="Z28" s="3">
        <v>1</v>
      </c>
    </row>
    <row r="29" spans="1:26">
      <c r="A29" s="4">
        <v>21</v>
      </c>
      <c r="B29" s="1" t="s">
        <v>22</v>
      </c>
      <c r="C29" s="3">
        <v>13</v>
      </c>
      <c r="D29" s="3">
        <v>146</v>
      </c>
      <c r="E29" s="3">
        <v>53</v>
      </c>
      <c r="F29" s="3">
        <v>26</v>
      </c>
      <c r="G29" s="3">
        <v>24</v>
      </c>
      <c r="H29" s="3">
        <v>11</v>
      </c>
      <c r="I29" s="3">
        <v>6</v>
      </c>
      <c r="J29" s="12">
        <v>14</v>
      </c>
      <c r="K29" s="3">
        <v>47</v>
      </c>
      <c r="L29" s="3">
        <v>71</v>
      </c>
      <c r="M29" s="3">
        <v>399</v>
      </c>
      <c r="N29" s="26">
        <v>9</v>
      </c>
      <c r="O29" s="3">
        <v>90</v>
      </c>
      <c r="P29" s="3">
        <v>6</v>
      </c>
      <c r="Q29" s="3">
        <v>70</v>
      </c>
      <c r="R29" s="3">
        <v>102</v>
      </c>
      <c r="S29" s="3">
        <v>50</v>
      </c>
      <c r="T29" s="3">
        <v>825</v>
      </c>
      <c r="U29" s="3">
        <v>511</v>
      </c>
      <c r="V29" s="3">
        <v>464</v>
      </c>
      <c r="W29" s="3">
        <v>20</v>
      </c>
      <c r="X29" s="3">
        <v>2</v>
      </c>
      <c r="Y29" s="3">
        <v>0</v>
      </c>
      <c r="Z29" s="3">
        <v>1</v>
      </c>
    </row>
    <row r="30" spans="1:26">
      <c r="A30" s="4"/>
      <c r="B30" s="1"/>
      <c r="C30" s="3"/>
      <c r="D30" s="3"/>
      <c r="E30" s="3"/>
      <c r="F30" s="3"/>
      <c r="G30" s="3"/>
      <c r="H30" s="3"/>
      <c r="I30" s="3"/>
      <c r="J30" s="12"/>
      <c r="K30" s="3"/>
      <c r="L30" s="3"/>
      <c r="M30" s="3"/>
      <c r="N30" s="2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4">
        <v>22</v>
      </c>
      <c r="B31" s="1" t="s">
        <v>23</v>
      </c>
      <c r="C31" s="3">
        <v>113</v>
      </c>
      <c r="D31" s="3">
        <v>291</v>
      </c>
      <c r="E31" s="3">
        <v>118</v>
      </c>
      <c r="F31" s="3">
        <v>62</v>
      </c>
      <c r="G31" s="3">
        <v>54</v>
      </c>
      <c r="H31" s="3">
        <v>22</v>
      </c>
      <c r="I31" s="3">
        <v>9</v>
      </c>
      <c r="J31" s="12">
        <v>26</v>
      </c>
      <c r="K31" s="3">
        <v>50</v>
      </c>
      <c r="L31" s="3">
        <v>123</v>
      </c>
      <c r="M31" s="3">
        <v>875</v>
      </c>
      <c r="N31" s="26">
        <v>18</v>
      </c>
      <c r="O31" s="3">
        <v>127</v>
      </c>
      <c r="P31" s="3">
        <v>43</v>
      </c>
      <c r="Q31" s="3">
        <v>89</v>
      </c>
      <c r="R31" s="3">
        <v>152</v>
      </c>
      <c r="S31" s="3">
        <v>92</v>
      </c>
      <c r="T31" s="3">
        <v>7244</v>
      </c>
      <c r="U31" s="3">
        <v>999</v>
      </c>
      <c r="V31" s="3">
        <v>2405</v>
      </c>
      <c r="W31" s="3">
        <v>8</v>
      </c>
      <c r="X31" s="3">
        <v>1</v>
      </c>
      <c r="Y31" s="3">
        <v>0</v>
      </c>
      <c r="Z31" s="3">
        <v>0</v>
      </c>
    </row>
    <row r="32" spans="1:26">
      <c r="A32" s="4">
        <v>23</v>
      </c>
      <c r="B32" s="1" t="s">
        <v>24</v>
      </c>
      <c r="C32" s="3">
        <v>110</v>
      </c>
      <c r="D32" s="3">
        <v>1302</v>
      </c>
      <c r="E32" s="3">
        <v>460</v>
      </c>
      <c r="F32" s="3">
        <v>159</v>
      </c>
      <c r="G32" s="3">
        <v>137</v>
      </c>
      <c r="H32" s="3">
        <v>9</v>
      </c>
      <c r="I32" s="3">
        <v>2</v>
      </c>
      <c r="J32" s="12">
        <v>56</v>
      </c>
      <c r="K32" s="3">
        <v>79</v>
      </c>
      <c r="L32" s="3">
        <v>114</v>
      </c>
      <c r="M32" s="3">
        <v>2752</v>
      </c>
      <c r="N32" s="26">
        <v>799</v>
      </c>
      <c r="O32" s="3">
        <v>119</v>
      </c>
      <c r="P32" s="3">
        <v>86</v>
      </c>
      <c r="Q32" s="3">
        <v>153</v>
      </c>
      <c r="R32" s="3">
        <v>184</v>
      </c>
      <c r="S32" s="3">
        <v>127</v>
      </c>
      <c r="T32" s="3">
        <v>11748</v>
      </c>
      <c r="U32" s="3">
        <v>3982</v>
      </c>
      <c r="V32" s="3">
        <v>8188</v>
      </c>
      <c r="W32" s="3">
        <v>2</v>
      </c>
      <c r="X32" s="3">
        <v>0</v>
      </c>
      <c r="Y32" s="3">
        <v>0</v>
      </c>
      <c r="Z32" s="3">
        <v>0</v>
      </c>
    </row>
    <row r="33" spans="1:26">
      <c r="A33" s="4">
        <v>24</v>
      </c>
      <c r="B33" s="2" t="s">
        <v>25</v>
      </c>
      <c r="C33" s="3">
        <v>70</v>
      </c>
      <c r="D33" s="3">
        <v>1881</v>
      </c>
      <c r="E33" s="3">
        <v>665</v>
      </c>
      <c r="F33" s="3">
        <v>252</v>
      </c>
      <c r="G33" s="3">
        <v>160</v>
      </c>
      <c r="H33" s="3">
        <v>20</v>
      </c>
      <c r="I33" s="3">
        <v>8</v>
      </c>
      <c r="J33" s="12">
        <v>90</v>
      </c>
      <c r="K33" s="3">
        <v>126</v>
      </c>
      <c r="L33" s="3">
        <v>162</v>
      </c>
      <c r="M33" s="3">
        <v>4581</v>
      </c>
      <c r="N33" s="26">
        <v>87</v>
      </c>
      <c r="O33" s="3">
        <v>237</v>
      </c>
      <c r="P33" s="3">
        <v>369</v>
      </c>
      <c r="Q33" s="3">
        <v>329</v>
      </c>
      <c r="R33" s="3">
        <v>223</v>
      </c>
      <c r="S33" s="3">
        <v>173</v>
      </c>
      <c r="T33" s="3">
        <v>16528</v>
      </c>
      <c r="U33" s="3">
        <v>5496</v>
      </c>
      <c r="V33" s="3">
        <v>9812</v>
      </c>
      <c r="W33" s="3">
        <v>5</v>
      </c>
      <c r="X33" s="3">
        <v>1</v>
      </c>
      <c r="Y33" s="3">
        <v>0</v>
      </c>
      <c r="Z33" s="3">
        <v>0</v>
      </c>
    </row>
    <row r="34" spans="1:26">
      <c r="A34" s="4">
        <v>25</v>
      </c>
      <c r="B34" s="1" t="s">
        <v>26</v>
      </c>
      <c r="C34" s="3">
        <v>146</v>
      </c>
      <c r="D34" s="3">
        <v>108</v>
      </c>
      <c r="E34" s="3">
        <v>36</v>
      </c>
      <c r="F34" s="3">
        <v>13</v>
      </c>
      <c r="G34" s="3">
        <v>16</v>
      </c>
      <c r="H34" s="3">
        <v>4</v>
      </c>
      <c r="I34" s="3">
        <v>3</v>
      </c>
      <c r="J34" s="12">
        <v>10</v>
      </c>
      <c r="K34" s="3">
        <v>9</v>
      </c>
      <c r="L34" s="3">
        <v>21</v>
      </c>
      <c r="M34" s="3">
        <v>199</v>
      </c>
      <c r="N34" s="26">
        <v>6</v>
      </c>
      <c r="O34" s="3">
        <v>21</v>
      </c>
      <c r="P34" s="3">
        <v>7</v>
      </c>
      <c r="Q34" s="3">
        <v>51</v>
      </c>
      <c r="R34" s="3">
        <v>64</v>
      </c>
      <c r="S34" s="3">
        <v>25</v>
      </c>
      <c r="T34" s="3">
        <v>1189</v>
      </c>
      <c r="U34" s="3">
        <v>317</v>
      </c>
      <c r="V34" s="3">
        <v>663</v>
      </c>
      <c r="W34" s="3">
        <v>9</v>
      </c>
      <c r="X34" s="3">
        <v>4</v>
      </c>
      <c r="Y34" s="3">
        <v>0</v>
      </c>
      <c r="Z34" s="3">
        <v>0</v>
      </c>
    </row>
    <row r="35" spans="1:26">
      <c r="A35" s="4">
        <v>26</v>
      </c>
      <c r="B35" s="1" t="s">
        <v>27</v>
      </c>
      <c r="C35" s="3">
        <v>120</v>
      </c>
      <c r="D35" s="3">
        <v>927</v>
      </c>
      <c r="E35" s="3">
        <v>245</v>
      </c>
      <c r="F35" s="3">
        <v>81</v>
      </c>
      <c r="G35" s="3">
        <v>70</v>
      </c>
      <c r="H35" s="3">
        <v>7</v>
      </c>
      <c r="I35" s="3">
        <v>4</v>
      </c>
      <c r="J35" s="12">
        <v>43</v>
      </c>
      <c r="K35" s="3">
        <v>54</v>
      </c>
      <c r="L35" s="3">
        <v>96</v>
      </c>
      <c r="M35" s="3">
        <v>1812</v>
      </c>
      <c r="N35" s="26">
        <v>65</v>
      </c>
      <c r="O35" s="3">
        <v>133</v>
      </c>
      <c r="P35" s="3">
        <v>23</v>
      </c>
      <c r="Q35" s="3">
        <v>234</v>
      </c>
      <c r="R35" s="3">
        <v>169</v>
      </c>
      <c r="S35" s="3">
        <v>95</v>
      </c>
      <c r="T35" s="3">
        <v>11033</v>
      </c>
      <c r="U35" s="3">
        <v>2304</v>
      </c>
      <c r="V35" s="3">
        <v>6479</v>
      </c>
      <c r="W35" s="3">
        <v>4</v>
      </c>
      <c r="X35" s="3">
        <v>4</v>
      </c>
      <c r="Y35" s="3">
        <v>0</v>
      </c>
      <c r="Z35" s="3">
        <v>0</v>
      </c>
    </row>
    <row r="36" spans="1:26">
      <c r="A36" s="4">
        <v>27</v>
      </c>
      <c r="B36" s="1" t="s">
        <v>28</v>
      </c>
      <c r="C36" s="3">
        <v>189</v>
      </c>
      <c r="D36" s="3">
        <v>342</v>
      </c>
      <c r="E36" s="3">
        <v>83</v>
      </c>
      <c r="F36" s="3">
        <v>21</v>
      </c>
      <c r="G36" s="3">
        <v>35</v>
      </c>
      <c r="H36" s="3">
        <v>3</v>
      </c>
      <c r="I36" s="3">
        <v>0</v>
      </c>
      <c r="J36" s="12">
        <v>24</v>
      </c>
      <c r="K36" s="3">
        <v>18</v>
      </c>
      <c r="L36" s="3">
        <v>35</v>
      </c>
      <c r="M36" s="3">
        <v>621</v>
      </c>
      <c r="N36" s="26">
        <v>37</v>
      </c>
      <c r="O36" s="3">
        <v>60</v>
      </c>
      <c r="P36" s="3">
        <v>349</v>
      </c>
      <c r="Q36" s="3">
        <v>97</v>
      </c>
      <c r="R36" s="3">
        <v>49</v>
      </c>
      <c r="S36" s="3">
        <v>28</v>
      </c>
      <c r="T36" s="3">
        <v>3623</v>
      </c>
      <c r="U36" s="3">
        <v>910</v>
      </c>
      <c r="V36" s="3">
        <v>1787</v>
      </c>
      <c r="W36" s="3">
        <v>4</v>
      </c>
      <c r="X36" s="3">
        <v>2</v>
      </c>
      <c r="Y36" s="3">
        <v>0</v>
      </c>
      <c r="Z36" s="3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Z42"/>
  <sheetViews>
    <sheetView topLeftCell="A16" workbookViewId="0">
      <selection activeCell="D5" sqref="D5"/>
    </sheetView>
  </sheetViews>
  <sheetFormatPr defaultRowHeight="15"/>
  <cols>
    <col min="1" max="1" width="6.7109375" customWidth="1"/>
    <col min="2" max="2" width="15.140625" customWidth="1"/>
    <col min="3" max="3" width="14.85546875" customWidth="1"/>
    <col min="4" max="4" width="12.7109375" customWidth="1"/>
    <col min="5" max="5" width="10.28515625" customWidth="1"/>
    <col min="6" max="6" width="9.85546875" customWidth="1"/>
    <col min="7" max="7" width="10.140625" customWidth="1"/>
    <col min="8" max="12" width="9.140625" customWidth="1"/>
    <col min="13" max="13" width="9.7109375" customWidth="1"/>
    <col min="14" max="14" width="9.85546875" customWidth="1"/>
    <col min="15" max="18" width="9.140625" customWidth="1"/>
    <col min="19" max="20" width="11.28515625" customWidth="1"/>
    <col min="21" max="21" width="9.140625" customWidth="1"/>
  </cols>
  <sheetData>
    <row r="4" spans="1:26" ht="105">
      <c r="A4" s="5" t="s">
        <v>0</v>
      </c>
      <c r="B4" s="5" t="s">
        <v>1</v>
      </c>
      <c r="C4" s="9" t="s">
        <v>52</v>
      </c>
      <c r="D4" s="10" t="s">
        <v>37</v>
      </c>
      <c r="E4" s="10" t="s">
        <v>40</v>
      </c>
      <c r="F4" s="10" t="s">
        <v>39</v>
      </c>
      <c r="G4" s="10" t="s">
        <v>41</v>
      </c>
      <c r="H4" s="10" t="s">
        <v>38</v>
      </c>
      <c r="I4" s="10" t="s">
        <v>42</v>
      </c>
      <c r="J4" s="10" t="s">
        <v>43</v>
      </c>
      <c r="K4" s="10" t="s">
        <v>54</v>
      </c>
      <c r="L4" s="10" t="s">
        <v>44</v>
      </c>
      <c r="M4" s="10" t="s">
        <v>45</v>
      </c>
      <c r="N4" s="10" t="s">
        <v>56</v>
      </c>
      <c r="O4" s="10" t="s">
        <v>55</v>
      </c>
      <c r="P4" s="10" t="s">
        <v>60</v>
      </c>
      <c r="Q4" s="10" t="s">
        <v>53</v>
      </c>
      <c r="R4" s="10" t="s">
        <v>59</v>
      </c>
      <c r="S4" s="10" t="s">
        <v>57</v>
      </c>
      <c r="T4" s="11" t="s">
        <v>58</v>
      </c>
      <c r="U4" s="10" t="s">
        <v>46</v>
      </c>
      <c r="V4" s="13" t="s">
        <v>47</v>
      </c>
      <c r="W4" s="10" t="s">
        <v>49</v>
      </c>
      <c r="X4" s="10" t="s">
        <v>48</v>
      </c>
      <c r="Y4" s="10" t="s">
        <v>50</v>
      </c>
      <c r="Z4" s="10" t="s">
        <v>51</v>
      </c>
    </row>
    <row r="5" spans="1:26">
      <c r="A5" s="4">
        <v>1</v>
      </c>
      <c r="B5" s="1" t="s">
        <v>2</v>
      </c>
      <c r="C5" s="3">
        <f>1/skalogram2018kabkot!C5</f>
        <v>4.7619047619047623E-3</v>
      </c>
      <c r="D5" s="3">
        <v>1122</v>
      </c>
      <c r="E5" s="3">
        <v>303</v>
      </c>
      <c r="F5" s="3">
        <v>112</v>
      </c>
      <c r="G5" s="3">
        <v>107</v>
      </c>
      <c r="H5" s="3">
        <v>23</v>
      </c>
      <c r="I5" s="3">
        <v>12</v>
      </c>
      <c r="J5" s="12">
        <v>68</v>
      </c>
      <c r="K5" s="3">
        <v>115</v>
      </c>
      <c r="L5" s="3">
        <v>206</v>
      </c>
      <c r="M5" s="3">
        <v>2834</v>
      </c>
      <c r="N5" s="3">
        <v>68</v>
      </c>
      <c r="O5" s="3">
        <v>360</v>
      </c>
      <c r="P5" s="3">
        <v>41</v>
      </c>
      <c r="Q5" s="3">
        <v>278</v>
      </c>
      <c r="R5" s="3">
        <v>185</v>
      </c>
      <c r="S5" s="3">
        <v>167</v>
      </c>
      <c r="T5" s="3">
        <v>7397</v>
      </c>
      <c r="U5" s="3">
        <v>868</v>
      </c>
      <c r="V5" s="3">
        <v>6494</v>
      </c>
      <c r="W5" s="3">
        <v>17</v>
      </c>
      <c r="X5" s="3">
        <v>2</v>
      </c>
      <c r="Y5" s="3">
        <v>6</v>
      </c>
      <c r="Z5" s="3">
        <v>0</v>
      </c>
    </row>
    <row r="6" spans="1:26">
      <c r="A6" s="4">
        <v>2</v>
      </c>
      <c r="B6" s="1" t="s">
        <v>3</v>
      </c>
      <c r="C6" s="3">
        <f>1/skalogram2018kabkot!C6</f>
        <v>4.6511627906976744E-3</v>
      </c>
      <c r="D6" s="3">
        <v>173</v>
      </c>
      <c r="E6" s="3">
        <v>53</v>
      </c>
      <c r="F6" s="3">
        <v>33</v>
      </c>
      <c r="G6" s="3">
        <v>20</v>
      </c>
      <c r="H6" s="3">
        <v>18</v>
      </c>
      <c r="I6" s="3">
        <v>9</v>
      </c>
      <c r="J6" s="12">
        <v>23</v>
      </c>
      <c r="K6" s="3">
        <v>15</v>
      </c>
      <c r="L6" s="3">
        <v>81</v>
      </c>
      <c r="M6" s="3">
        <v>363</v>
      </c>
      <c r="N6" s="3">
        <v>17</v>
      </c>
      <c r="O6" s="3">
        <v>81</v>
      </c>
      <c r="P6" s="3">
        <v>72</v>
      </c>
      <c r="Q6" s="3">
        <v>237</v>
      </c>
      <c r="R6" s="3">
        <v>91</v>
      </c>
      <c r="S6" s="3">
        <v>100</v>
      </c>
      <c r="T6" s="3">
        <v>546</v>
      </c>
      <c r="U6" s="3">
        <v>236</v>
      </c>
      <c r="V6" s="3">
        <v>483</v>
      </c>
      <c r="W6" s="3">
        <v>16</v>
      </c>
      <c r="X6" s="3">
        <v>7</v>
      </c>
      <c r="Y6" s="3">
        <v>5</v>
      </c>
      <c r="Z6" s="3">
        <v>0</v>
      </c>
    </row>
    <row r="7" spans="1:26">
      <c r="A7" s="4">
        <v>3</v>
      </c>
      <c r="B7" s="1" t="s">
        <v>4</v>
      </c>
      <c r="C7" s="3">
        <f>1/skalogram2018kabkot!C7</f>
        <v>4.5454545454545452E-3</v>
      </c>
      <c r="D7" s="3">
        <v>1016</v>
      </c>
      <c r="E7" s="3">
        <v>279</v>
      </c>
      <c r="F7" s="3">
        <v>86</v>
      </c>
      <c r="G7" s="3">
        <v>129</v>
      </c>
      <c r="H7" s="3">
        <v>14</v>
      </c>
      <c r="I7" s="3">
        <v>11</v>
      </c>
      <c r="J7" s="12">
        <v>61</v>
      </c>
      <c r="K7" s="3">
        <v>69</v>
      </c>
      <c r="L7" s="3">
        <v>146</v>
      </c>
      <c r="M7" s="3">
        <v>2505</v>
      </c>
      <c r="N7" s="3">
        <v>64</v>
      </c>
      <c r="O7" s="3">
        <v>148</v>
      </c>
      <c r="P7" s="3">
        <v>26</v>
      </c>
      <c r="Q7" s="3">
        <v>146</v>
      </c>
      <c r="R7" s="3">
        <v>161</v>
      </c>
      <c r="S7" s="3">
        <v>171</v>
      </c>
      <c r="T7" s="3">
        <v>5125</v>
      </c>
      <c r="U7" s="3">
        <v>845</v>
      </c>
      <c r="V7" s="3">
        <v>5115</v>
      </c>
      <c r="W7" s="3">
        <v>17</v>
      </c>
      <c r="X7" s="3">
        <v>10</v>
      </c>
      <c r="Y7" s="3">
        <v>2</v>
      </c>
      <c r="Z7" s="3">
        <v>0</v>
      </c>
    </row>
    <row r="8" spans="1:26">
      <c r="A8" s="4">
        <v>4</v>
      </c>
      <c r="B8" s="1" t="s">
        <v>5</v>
      </c>
      <c r="C8" s="3">
        <f>1/skalogram2018kabkot!C8</f>
        <v>5.3763440860215058E-3</v>
      </c>
      <c r="D8" s="3">
        <v>765</v>
      </c>
      <c r="E8" s="3">
        <v>188</v>
      </c>
      <c r="F8" s="3">
        <v>55</v>
      </c>
      <c r="G8" s="3">
        <v>54</v>
      </c>
      <c r="H8" s="3">
        <v>6</v>
      </c>
      <c r="I8" s="3">
        <v>3</v>
      </c>
      <c r="J8" s="12">
        <v>38</v>
      </c>
      <c r="K8" s="3">
        <v>36</v>
      </c>
      <c r="L8" s="3">
        <v>112</v>
      </c>
      <c r="M8" s="3">
        <v>1572</v>
      </c>
      <c r="N8" s="3">
        <v>52</v>
      </c>
      <c r="O8" s="3">
        <v>121</v>
      </c>
      <c r="P8" s="3">
        <v>22</v>
      </c>
      <c r="Q8" s="3">
        <v>91</v>
      </c>
      <c r="R8" s="3">
        <v>168</v>
      </c>
      <c r="S8" s="3">
        <v>114</v>
      </c>
      <c r="T8" s="3">
        <v>12445</v>
      </c>
      <c r="U8" s="3">
        <v>1068</v>
      </c>
      <c r="V8" s="3">
        <v>5738</v>
      </c>
      <c r="W8" s="3">
        <v>9</v>
      </c>
      <c r="X8" s="3">
        <v>4</v>
      </c>
      <c r="Y8" s="3">
        <v>3</v>
      </c>
      <c r="Z8" s="3">
        <v>0</v>
      </c>
    </row>
    <row r="9" spans="1:26">
      <c r="A9" s="4">
        <v>5</v>
      </c>
      <c r="B9" s="1" t="s">
        <v>6</v>
      </c>
      <c r="C9" s="3">
        <f>1/skalogram2018kabkot!C9</f>
        <v>4.1666666666666666E-3</v>
      </c>
      <c r="D9" s="3">
        <v>738</v>
      </c>
      <c r="E9" s="3">
        <v>161</v>
      </c>
      <c r="F9" s="3">
        <v>50</v>
      </c>
      <c r="G9" s="3">
        <v>46</v>
      </c>
      <c r="H9" s="3">
        <v>9</v>
      </c>
      <c r="I9" s="3">
        <v>8</v>
      </c>
      <c r="J9" s="12">
        <v>46</v>
      </c>
      <c r="K9" s="3">
        <v>50</v>
      </c>
      <c r="L9" s="3">
        <v>101</v>
      </c>
      <c r="M9" s="3">
        <v>1562</v>
      </c>
      <c r="N9" s="3">
        <v>38</v>
      </c>
      <c r="O9" s="3">
        <v>193</v>
      </c>
      <c r="P9" s="3">
        <v>82</v>
      </c>
      <c r="Q9" s="3">
        <v>129</v>
      </c>
      <c r="R9" s="3">
        <v>144</v>
      </c>
      <c r="S9" s="3">
        <v>95</v>
      </c>
      <c r="T9" s="3">
        <v>4852</v>
      </c>
      <c r="U9" s="3">
        <v>822</v>
      </c>
      <c r="V9" s="3">
        <v>4445</v>
      </c>
      <c r="W9" s="3">
        <v>8</v>
      </c>
      <c r="X9" s="3">
        <v>10</v>
      </c>
      <c r="Y9" s="3">
        <v>0</v>
      </c>
      <c r="Z9" s="3">
        <v>0</v>
      </c>
    </row>
    <row r="10" spans="1:26">
      <c r="A10" s="4">
        <v>6</v>
      </c>
      <c r="B10" s="1" t="s">
        <v>7</v>
      </c>
      <c r="C10" s="3">
        <f>1/skalogram2018kabkot!C10</f>
        <v>1.7543859649122806E-2</v>
      </c>
      <c r="D10" s="3">
        <v>651</v>
      </c>
      <c r="E10" s="3">
        <v>195</v>
      </c>
      <c r="F10" s="3">
        <v>60</v>
      </c>
      <c r="G10" s="3">
        <v>76</v>
      </c>
      <c r="H10" s="3">
        <v>17</v>
      </c>
      <c r="I10" s="3">
        <v>5</v>
      </c>
      <c r="J10" s="12">
        <v>42</v>
      </c>
      <c r="K10" s="3">
        <v>91</v>
      </c>
      <c r="L10" s="3">
        <v>111</v>
      </c>
      <c r="M10" s="3">
        <v>2116</v>
      </c>
      <c r="N10" s="3">
        <v>37</v>
      </c>
      <c r="O10" s="3">
        <v>178</v>
      </c>
      <c r="P10" s="3">
        <v>48</v>
      </c>
      <c r="Q10" s="3">
        <v>224</v>
      </c>
      <c r="R10" s="3">
        <v>177</v>
      </c>
      <c r="S10" s="3">
        <v>105</v>
      </c>
      <c r="T10" s="3">
        <v>5644</v>
      </c>
      <c r="U10" s="3">
        <v>2401</v>
      </c>
      <c r="V10" s="3">
        <v>2602</v>
      </c>
      <c r="W10" s="3">
        <v>6</v>
      </c>
      <c r="X10" s="3">
        <v>0</v>
      </c>
      <c r="Y10" s="3">
        <v>0</v>
      </c>
      <c r="Z10" s="3">
        <v>1</v>
      </c>
    </row>
    <row r="11" spans="1:26">
      <c r="A11" s="4"/>
      <c r="B11" s="1"/>
      <c r="C11" s="3"/>
      <c r="D11" s="3"/>
      <c r="E11" s="3"/>
      <c r="F11" s="3"/>
      <c r="G11" s="3"/>
      <c r="H11" s="3"/>
      <c r="I11" s="3"/>
      <c r="J11" s="1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4">
        <v>7</v>
      </c>
      <c r="B12" s="1" t="s">
        <v>8</v>
      </c>
      <c r="C12" s="3">
        <f>1/skalogram2018kabkot!C12</f>
        <v>1.0309278350515464E-2</v>
      </c>
      <c r="D12" s="3">
        <v>139</v>
      </c>
      <c r="E12" s="3">
        <v>58</v>
      </c>
      <c r="F12" s="3">
        <v>30</v>
      </c>
      <c r="G12" s="3">
        <v>21</v>
      </c>
      <c r="H12" s="3">
        <v>20</v>
      </c>
      <c r="I12" s="3">
        <v>6</v>
      </c>
      <c r="J12" s="12">
        <v>16</v>
      </c>
      <c r="K12" s="3">
        <v>13</v>
      </c>
      <c r="L12" s="3">
        <v>26</v>
      </c>
      <c r="M12" s="3">
        <v>489</v>
      </c>
      <c r="N12" s="3">
        <v>8</v>
      </c>
      <c r="O12" s="3">
        <v>63</v>
      </c>
      <c r="P12" s="3">
        <v>33</v>
      </c>
      <c r="Q12" s="3">
        <v>61</v>
      </c>
      <c r="R12" s="3">
        <v>73</v>
      </c>
      <c r="S12" s="3">
        <v>54</v>
      </c>
      <c r="T12" s="3">
        <v>395</v>
      </c>
      <c r="U12" s="3">
        <v>407</v>
      </c>
      <c r="V12" s="3">
        <v>707</v>
      </c>
      <c r="W12" s="3">
        <v>13</v>
      </c>
      <c r="X12" s="3">
        <v>7</v>
      </c>
      <c r="Y12" s="3">
        <v>2</v>
      </c>
      <c r="Z12" s="3">
        <v>0</v>
      </c>
    </row>
    <row r="13" spans="1:26">
      <c r="A13" s="4">
        <v>8</v>
      </c>
      <c r="B13" s="1" t="s">
        <v>9</v>
      </c>
      <c r="C13" s="3">
        <f>1/skalogram2018kabkot!C13</f>
        <v>6.41025641025641E-3</v>
      </c>
      <c r="D13" s="3">
        <v>1554</v>
      </c>
      <c r="E13" s="3">
        <v>661</v>
      </c>
      <c r="F13" s="3">
        <v>217</v>
      </c>
      <c r="G13" s="3">
        <v>188</v>
      </c>
      <c r="H13" s="3">
        <v>16</v>
      </c>
      <c r="I13" s="3">
        <v>10</v>
      </c>
      <c r="J13" s="12">
        <v>84</v>
      </c>
      <c r="K13" s="3">
        <v>82</v>
      </c>
      <c r="L13" s="3">
        <v>89</v>
      </c>
      <c r="M13" s="3">
        <v>3670</v>
      </c>
      <c r="N13" s="3">
        <v>94</v>
      </c>
      <c r="O13" s="3">
        <v>372</v>
      </c>
      <c r="P13" s="3">
        <v>247</v>
      </c>
      <c r="Q13" s="3">
        <v>222</v>
      </c>
      <c r="R13" s="3">
        <v>175</v>
      </c>
      <c r="S13" s="3">
        <v>152</v>
      </c>
      <c r="T13" s="3">
        <v>13842</v>
      </c>
      <c r="U13" s="3">
        <v>6127</v>
      </c>
      <c r="V13" s="3">
        <v>12260</v>
      </c>
      <c r="W13" s="3">
        <v>10</v>
      </c>
      <c r="X13" s="3">
        <v>4</v>
      </c>
      <c r="Y13" s="3">
        <v>2</v>
      </c>
      <c r="Z13" s="3">
        <v>0</v>
      </c>
    </row>
    <row r="14" spans="1:26">
      <c r="A14" s="4">
        <v>9</v>
      </c>
      <c r="B14" s="1" t="s">
        <v>10</v>
      </c>
      <c r="C14" s="3">
        <f>1/skalogram2018kabkot!C14</f>
        <v>1.5384615384615385E-2</v>
      </c>
      <c r="D14" s="3">
        <v>1495</v>
      </c>
      <c r="E14" s="3">
        <v>477</v>
      </c>
      <c r="F14" s="3">
        <v>176</v>
      </c>
      <c r="G14" s="3">
        <v>190</v>
      </c>
      <c r="H14" s="3">
        <v>12</v>
      </c>
      <c r="I14" s="3">
        <v>8</v>
      </c>
      <c r="J14" s="12">
        <v>56</v>
      </c>
      <c r="K14" s="3">
        <v>62</v>
      </c>
      <c r="L14" s="3">
        <v>162</v>
      </c>
      <c r="M14" s="3">
        <v>3197</v>
      </c>
      <c r="N14" s="3">
        <v>169</v>
      </c>
      <c r="O14" s="3">
        <v>300</v>
      </c>
      <c r="P14" s="3">
        <v>222</v>
      </c>
      <c r="Q14" s="3">
        <v>260</v>
      </c>
      <c r="R14" s="3">
        <v>176</v>
      </c>
      <c r="S14" s="3">
        <v>176</v>
      </c>
      <c r="T14" s="3">
        <v>11365</v>
      </c>
      <c r="U14" s="3">
        <v>5569</v>
      </c>
      <c r="V14" s="3">
        <v>13037</v>
      </c>
      <c r="W14" s="3">
        <v>26</v>
      </c>
      <c r="X14" s="3">
        <v>4</v>
      </c>
      <c r="Y14" s="3">
        <v>5</v>
      </c>
      <c r="Z14" s="3">
        <v>0</v>
      </c>
    </row>
    <row r="15" spans="1:26">
      <c r="A15" s="4"/>
      <c r="B15" s="1"/>
      <c r="C15" s="3"/>
      <c r="D15" s="3"/>
      <c r="E15" s="3"/>
      <c r="F15" s="3"/>
      <c r="G15" s="3"/>
      <c r="H15" s="3"/>
      <c r="I15" s="3"/>
      <c r="J15" s="1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4">
        <v>10</v>
      </c>
      <c r="B16" s="1" t="s">
        <v>11</v>
      </c>
      <c r="C16" s="3">
        <f>1/skalogram2018kabkot!C16</f>
        <v>5.6497175141242938E-3</v>
      </c>
      <c r="D16" s="3">
        <v>2370</v>
      </c>
      <c r="E16" s="3">
        <v>959</v>
      </c>
      <c r="F16" s="3">
        <v>339</v>
      </c>
      <c r="G16" s="3">
        <v>314</v>
      </c>
      <c r="H16" s="3">
        <v>42</v>
      </c>
      <c r="I16" s="3">
        <v>26</v>
      </c>
      <c r="J16" s="12">
        <v>111</v>
      </c>
      <c r="K16" s="3">
        <v>303</v>
      </c>
      <c r="L16" s="3">
        <v>303</v>
      </c>
      <c r="M16" s="3">
        <v>5238</v>
      </c>
      <c r="N16" s="3">
        <v>108</v>
      </c>
      <c r="O16" s="3">
        <v>1047</v>
      </c>
      <c r="P16" s="3">
        <v>627</v>
      </c>
      <c r="Q16" s="3">
        <v>540</v>
      </c>
      <c r="R16" s="3">
        <v>277</v>
      </c>
      <c r="S16" s="3">
        <v>256</v>
      </c>
      <c r="T16" s="3">
        <v>10116</v>
      </c>
      <c r="U16" s="3">
        <v>5331</v>
      </c>
      <c r="V16" s="3">
        <v>9645</v>
      </c>
      <c r="W16" s="3">
        <v>77</v>
      </c>
      <c r="X16" s="3">
        <v>29</v>
      </c>
      <c r="Y16" s="3">
        <v>40</v>
      </c>
      <c r="Z16" s="3">
        <v>9</v>
      </c>
    </row>
    <row r="17" spans="1:26">
      <c r="A17" s="4">
        <v>11</v>
      </c>
      <c r="B17" s="1" t="s">
        <v>12</v>
      </c>
      <c r="C17" s="3">
        <f>1/skalogram2018kabkot!C17</f>
        <v>5.4644808743169399E-3</v>
      </c>
      <c r="D17" s="3">
        <v>321</v>
      </c>
      <c r="E17" s="3">
        <v>156</v>
      </c>
      <c r="F17" s="3">
        <v>84</v>
      </c>
      <c r="G17" s="3">
        <v>69</v>
      </c>
      <c r="H17" s="3">
        <v>28</v>
      </c>
      <c r="I17" s="3">
        <v>19</v>
      </c>
      <c r="J17" s="12">
        <v>31</v>
      </c>
      <c r="K17" s="3">
        <v>71</v>
      </c>
      <c r="L17" s="3">
        <v>117</v>
      </c>
      <c r="M17" s="3">
        <v>1229</v>
      </c>
      <c r="N17" s="3">
        <v>19</v>
      </c>
      <c r="O17" s="3">
        <v>430</v>
      </c>
      <c r="P17" s="3">
        <v>90</v>
      </c>
      <c r="Q17" s="3">
        <v>417</v>
      </c>
      <c r="R17" s="3">
        <v>209</v>
      </c>
      <c r="S17" s="3">
        <v>204</v>
      </c>
      <c r="T17" s="3">
        <v>1609</v>
      </c>
      <c r="U17" s="3">
        <v>818</v>
      </c>
      <c r="V17" s="3">
        <v>1015</v>
      </c>
      <c r="W17" s="3">
        <v>54</v>
      </c>
      <c r="X17" s="3">
        <v>9</v>
      </c>
      <c r="Y17" s="3">
        <v>7</v>
      </c>
      <c r="Z17" s="3">
        <v>4</v>
      </c>
    </row>
    <row r="18" spans="1:26">
      <c r="A18" s="4">
        <v>12</v>
      </c>
      <c r="B18" s="1" t="s">
        <v>13</v>
      </c>
      <c r="C18" s="3">
        <f>1/skalogram2018kabkot!C18</f>
        <v>6.0606060606060606E-3</v>
      </c>
      <c r="D18" s="3">
        <v>519</v>
      </c>
      <c r="E18" s="3">
        <v>240</v>
      </c>
      <c r="F18" s="3">
        <v>109</v>
      </c>
      <c r="G18" s="3">
        <v>105</v>
      </c>
      <c r="H18" s="3">
        <v>37</v>
      </c>
      <c r="I18" s="3">
        <v>24</v>
      </c>
      <c r="J18" s="12">
        <v>39</v>
      </c>
      <c r="K18" s="3">
        <v>151</v>
      </c>
      <c r="L18" s="3">
        <v>202</v>
      </c>
      <c r="M18" s="3">
        <v>1069</v>
      </c>
      <c r="N18" s="3">
        <v>20</v>
      </c>
      <c r="O18" s="3">
        <v>480</v>
      </c>
      <c r="P18" s="3">
        <v>45</v>
      </c>
      <c r="Q18" s="3">
        <v>342</v>
      </c>
      <c r="R18" s="3">
        <v>141</v>
      </c>
      <c r="S18" s="3">
        <v>187</v>
      </c>
      <c r="T18" s="3">
        <v>993</v>
      </c>
      <c r="U18" s="3">
        <v>834</v>
      </c>
      <c r="V18" s="3">
        <v>1588</v>
      </c>
      <c r="W18" s="3">
        <v>64</v>
      </c>
      <c r="X18" s="3">
        <v>14</v>
      </c>
      <c r="Y18" s="3">
        <v>2</v>
      </c>
      <c r="Z18" s="3">
        <v>4</v>
      </c>
    </row>
    <row r="19" spans="1:26">
      <c r="A19" s="4">
        <v>13</v>
      </c>
      <c r="B19" s="1" t="s">
        <v>14</v>
      </c>
      <c r="C19" s="3">
        <f>1/skalogram2018kabkot!C19</f>
        <v>8.3333333333333332E-3</v>
      </c>
      <c r="D19" s="3">
        <v>820</v>
      </c>
      <c r="E19" s="3">
        <v>347</v>
      </c>
      <c r="F19" s="3">
        <v>166</v>
      </c>
      <c r="G19" s="3">
        <v>128</v>
      </c>
      <c r="H19" s="3">
        <v>50</v>
      </c>
      <c r="I19" s="3">
        <v>51</v>
      </c>
      <c r="J19" s="12">
        <v>41</v>
      </c>
      <c r="K19" s="3">
        <v>222</v>
      </c>
      <c r="L19" s="3">
        <v>322</v>
      </c>
      <c r="M19" s="3">
        <v>1603</v>
      </c>
      <c r="N19" s="3">
        <v>75</v>
      </c>
      <c r="O19" s="3">
        <v>825</v>
      </c>
      <c r="P19" s="3">
        <v>42</v>
      </c>
      <c r="Q19" s="3">
        <v>724</v>
      </c>
      <c r="R19" s="3">
        <v>113</v>
      </c>
      <c r="S19" s="3">
        <v>302</v>
      </c>
      <c r="T19" s="3">
        <v>7185</v>
      </c>
      <c r="U19" s="3">
        <v>1237</v>
      </c>
      <c r="V19" s="3">
        <v>1837</v>
      </c>
      <c r="W19" s="3">
        <v>149</v>
      </c>
      <c r="X19" s="3">
        <v>44</v>
      </c>
      <c r="Y19" s="3">
        <v>9</v>
      </c>
      <c r="Z19" s="3">
        <v>2</v>
      </c>
    </row>
    <row r="20" spans="1:26">
      <c r="A20" s="4">
        <v>14</v>
      </c>
      <c r="B20" s="1" t="s">
        <v>15</v>
      </c>
      <c r="C20" s="3">
        <f>1/skalogram2018kabkot!C20</f>
        <v>8.9285714285714281E-3</v>
      </c>
      <c r="D20" s="3">
        <v>1115</v>
      </c>
      <c r="E20" s="3">
        <v>427</v>
      </c>
      <c r="F20" s="3">
        <v>192</v>
      </c>
      <c r="G20" s="3">
        <v>154</v>
      </c>
      <c r="H20" s="3">
        <v>34</v>
      </c>
      <c r="I20" s="3">
        <v>35</v>
      </c>
      <c r="J20" s="12">
        <v>66</v>
      </c>
      <c r="K20" s="3">
        <v>485</v>
      </c>
      <c r="L20" s="3">
        <v>288</v>
      </c>
      <c r="M20" s="3">
        <v>2873</v>
      </c>
      <c r="N20" s="3">
        <v>83</v>
      </c>
      <c r="O20" s="3">
        <v>662</v>
      </c>
      <c r="P20" s="3">
        <v>54</v>
      </c>
      <c r="Q20" s="3">
        <v>271</v>
      </c>
      <c r="R20" s="3">
        <v>84</v>
      </c>
      <c r="S20" s="3">
        <v>262</v>
      </c>
      <c r="T20" s="3">
        <v>2138</v>
      </c>
      <c r="U20" s="3">
        <v>1740</v>
      </c>
      <c r="V20" s="3">
        <v>3396</v>
      </c>
      <c r="W20" s="3">
        <v>41</v>
      </c>
      <c r="X20" s="3">
        <v>5</v>
      </c>
      <c r="Y20" s="3">
        <v>21</v>
      </c>
      <c r="Z20" s="3">
        <v>6</v>
      </c>
    </row>
    <row r="21" spans="1:26">
      <c r="A21" s="4"/>
      <c r="B21" s="1"/>
      <c r="C21" s="3"/>
      <c r="D21" s="3"/>
      <c r="E21" s="3"/>
      <c r="F21" s="3"/>
      <c r="G21" s="3"/>
      <c r="H21" s="3"/>
      <c r="I21" s="3"/>
      <c r="J21" s="1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4">
        <v>15</v>
      </c>
      <c r="B22" s="1" t="s">
        <v>16</v>
      </c>
      <c r="C22" s="3">
        <f>1/skalogram2018kabkot!C22</f>
        <v>1.6129032258064516E-2</v>
      </c>
      <c r="D22" s="3">
        <v>482</v>
      </c>
      <c r="E22" s="3">
        <v>204</v>
      </c>
      <c r="F22" s="3">
        <v>55</v>
      </c>
      <c r="G22" s="3">
        <v>46</v>
      </c>
      <c r="H22" s="3">
        <v>11</v>
      </c>
      <c r="I22" s="3">
        <v>10</v>
      </c>
      <c r="J22" s="12">
        <v>25</v>
      </c>
      <c r="K22" s="3">
        <v>78</v>
      </c>
      <c r="L22" s="3">
        <v>67</v>
      </c>
      <c r="M22" s="3">
        <v>1212</v>
      </c>
      <c r="N22" s="3">
        <v>28</v>
      </c>
      <c r="O22" s="3">
        <v>201</v>
      </c>
      <c r="P22" s="3">
        <v>63</v>
      </c>
      <c r="Q22" s="3">
        <v>107</v>
      </c>
      <c r="R22" s="3">
        <v>94</v>
      </c>
      <c r="S22" s="3">
        <v>80</v>
      </c>
      <c r="T22" s="3">
        <v>2073</v>
      </c>
      <c r="U22" s="3">
        <v>1097</v>
      </c>
      <c r="V22" s="3">
        <v>3017</v>
      </c>
      <c r="W22" s="3">
        <v>12</v>
      </c>
      <c r="X22" s="3">
        <v>3</v>
      </c>
      <c r="Y22" s="3">
        <v>1</v>
      </c>
      <c r="Z22" s="3">
        <v>1</v>
      </c>
    </row>
    <row r="23" spans="1:26">
      <c r="A23" s="4">
        <v>16</v>
      </c>
      <c r="B23" s="1" t="s">
        <v>17</v>
      </c>
      <c r="C23" s="3">
        <f>1/skalogram2018kabkot!C23</f>
        <v>1.0416666666666666E-2</v>
      </c>
      <c r="D23" s="3">
        <v>1138</v>
      </c>
      <c r="E23" s="3">
        <v>235</v>
      </c>
      <c r="F23" s="3">
        <v>87</v>
      </c>
      <c r="G23" s="3">
        <v>117</v>
      </c>
      <c r="H23" s="3">
        <v>20</v>
      </c>
      <c r="I23" s="3">
        <v>19</v>
      </c>
      <c r="J23" s="12">
        <v>55</v>
      </c>
      <c r="K23" s="3">
        <v>252</v>
      </c>
      <c r="L23" s="3">
        <v>233</v>
      </c>
      <c r="M23" s="3">
        <v>2633</v>
      </c>
      <c r="N23" s="3">
        <v>127</v>
      </c>
      <c r="O23" s="3">
        <v>523</v>
      </c>
      <c r="P23" s="3">
        <v>55</v>
      </c>
      <c r="Q23" s="3">
        <v>184</v>
      </c>
      <c r="R23" s="3">
        <v>172</v>
      </c>
      <c r="S23" s="3">
        <v>178</v>
      </c>
      <c r="T23" s="3">
        <v>5383</v>
      </c>
      <c r="U23" s="3">
        <v>1896</v>
      </c>
      <c r="V23" s="3">
        <v>4721</v>
      </c>
      <c r="W23" s="3">
        <v>25</v>
      </c>
      <c r="X23" s="3">
        <v>4</v>
      </c>
      <c r="Y23" s="3">
        <v>8</v>
      </c>
      <c r="Z23" s="3">
        <v>0</v>
      </c>
    </row>
    <row r="24" spans="1:26">
      <c r="A24" s="4">
        <v>17</v>
      </c>
      <c r="B24" s="1" t="s">
        <v>18</v>
      </c>
      <c r="C24" s="3">
        <f>1/skalogram2018kabkot!C24</f>
        <v>8.130081300813009E-3</v>
      </c>
      <c r="D24" s="3">
        <v>984</v>
      </c>
      <c r="E24" s="3">
        <v>220</v>
      </c>
      <c r="F24" s="3">
        <v>83</v>
      </c>
      <c r="G24" s="3">
        <v>102</v>
      </c>
      <c r="H24" s="3">
        <v>18</v>
      </c>
      <c r="I24" s="3">
        <v>16</v>
      </c>
      <c r="J24" s="12">
        <v>55</v>
      </c>
      <c r="K24" s="3">
        <v>100</v>
      </c>
      <c r="L24" s="3">
        <v>154</v>
      </c>
      <c r="M24" s="3">
        <v>2164</v>
      </c>
      <c r="N24" s="3">
        <v>58</v>
      </c>
      <c r="O24" s="3">
        <v>268</v>
      </c>
      <c r="P24" s="3">
        <v>182</v>
      </c>
      <c r="Q24" s="3">
        <v>214</v>
      </c>
      <c r="R24" s="3">
        <v>125</v>
      </c>
      <c r="S24" s="3">
        <v>216</v>
      </c>
      <c r="T24" s="3">
        <v>2584</v>
      </c>
      <c r="U24" s="3">
        <v>1827</v>
      </c>
      <c r="V24" s="3">
        <v>4068</v>
      </c>
      <c r="W24" s="3">
        <v>18</v>
      </c>
      <c r="X24" s="3">
        <v>6</v>
      </c>
      <c r="Y24" s="3">
        <v>0</v>
      </c>
      <c r="Z24" s="3">
        <v>0</v>
      </c>
    </row>
    <row r="25" spans="1:26">
      <c r="A25" s="4"/>
      <c r="B25" s="1"/>
      <c r="C25" s="3"/>
      <c r="D25" s="3"/>
      <c r="E25" s="3"/>
      <c r="F25" s="3"/>
      <c r="G25" s="3"/>
      <c r="H25" s="3"/>
      <c r="I25" s="3"/>
      <c r="J25" s="1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4">
        <v>18</v>
      </c>
      <c r="B26" s="1" t="s">
        <v>19</v>
      </c>
      <c r="C26" s="3">
        <f>1/skalogram2018kabkot!C26</f>
        <v>1</v>
      </c>
      <c r="D26" s="3">
        <v>561</v>
      </c>
      <c r="E26" s="3">
        <v>287</v>
      </c>
      <c r="F26" s="3">
        <v>177</v>
      </c>
      <c r="G26" s="3">
        <v>103</v>
      </c>
      <c r="H26" s="3">
        <v>109</v>
      </c>
      <c r="I26" s="3">
        <v>35</v>
      </c>
      <c r="J26" s="12">
        <v>77</v>
      </c>
      <c r="K26" s="3">
        <v>199</v>
      </c>
      <c r="L26" s="3">
        <v>431</v>
      </c>
      <c r="M26" s="3">
        <v>2145</v>
      </c>
      <c r="N26" s="3">
        <v>78</v>
      </c>
      <c r="O26" s="3">
        <v>789</v>
      </c>
      <c r="P26" s="3">
        <v>499</v>
      </c>
      <c r="Q26" s="3">
        <v>1086</v>
      </c>
      <c r="R26" s="3">
        <v>385</v>
      </c>
      <c r="S26" s="3">
        <v>508</v>
      </c>
      <c r="T26" s="3">
        <v>5882</v>
      </c>
      <c r="U26" s="3">
        <v>2752</v>
      </c>
      <c r="V26" s="3">
        <v>1165</v>
      </c>
      <c r="W26" s="3">
        <v>142</v>
      </c>
      <c r="X26" s="3">
        <v>25</v>
      </c>
      <c r="Y26" s="3">
        <v>24</v>
      </c>
      <c r="Z26" s="3">
        <v>4</v>
      </c>
    </row>
    <row r="27" spans="1:26">
      <c r="A27" s="4">
        <v>19</v>
      </c>
      <c r="B27" s="1" t="s">
        <v>20</v>
      </c>
      <c r="C27" s="3">
        <f>1/skalogram2018kabkot!C27</f>
        <v>0.05</v>
      </c>
      <c r="D27" s="3">
        <v>1629</v>
      </c>
      <c r="E27" s="3">
        <v>524</v>
      </c>
      <c r="F27" s="3">
        <v>219</v>
      </c>
      <c r="G27" s="3">
        <v>135</v>
      </c>
      <c r="H27" s="3">
        <v>26</v>
      </c>
      <c r="I27" s="3">
        <v>9</v>
      </c>
      <c r="J27" s="12">
        <v>68</v>
      </c>
      <c r="K27" s="3">
        <v>218</v>
      </c>
      <c r="L27" s="3">
        <v>307</v>
      </c>
      <c r="M27" s="3">
        <v>4639</v>
      </c>
      <c r="N27" s="3">
        <v>56</v>
      </c>
      <c r="O27" s="3">
        <v>507</v>
      </c>
      <c r="P27" s="3">
        <v>156</v>
      </c>
      <c r="Q27" s="3">
        <v>328</v>
      </c>
      <c r="R27" s="3">
        <v>367</v>
      </c>
      <c r="S27" s="3">
        <v>251</v>
      </c>
      <c r="T27" s="3">
        <v>15047</v>
      </c>
      <c r="U27" s="3">
        <v>5503</v>
      </c>
      <c r="V27" s="3">
        <v>6287</v>
      </c>
      <c r="W27" s="3">
        <v>15</v>
      </c>
      <c r="X27" s="3">
        <v>3</v>
      </c>
      <c r="Y27" s="3">
        <v>1</v>
      </c>
      <c r="Z27" s="3">
        <v>1</v>
      </c>
    </row>
    <row r="28" spans="1:26">
      <c r="A28" s="4">
        <v>20</v>
      </c>
      <c r="B28" s="1" t="s">
        <v>21</v>
      </c>
      <c r="C28" s="3">
        <f>1/skalogram2018kabkot!C28</f>
        <v>6.25E-2</v>
      </c>
      <c r="D28" s="3">
        <v>882</v>
      </c>
      <c r="E28" s="3">
        <v>309</v>
      </c>
      <c r="F28" s="3">
        <v>141</v>
      </c>
      <c r="G28" s="3">
        <v>100</v>
      </c>
      <c r="H28" s="3">
        <v>10</v>
      </c>
      <c r="I28" s="3">
        <v>9</v>
      </c>
      <c r="J28" s="12">
        <v>39</v>
      </c>
      <c r="K28" s="3">
        <v>86</v>
      </c>
      <c r="L28" s="3">
        <v>122</v>
      </c>
      <c r="M28" s="3">
        <v>2348</v>
      </c>
      <c r="N28" s="3">
        <v>51</v>
      </c>
      <c r="O28" s="3">
        <v>290</v>
      </c>
      <c r="P28" s="3">
        <v>204</v>
      </c>
      <c r="Q28" s="3">
        <v>167</v>
      </c>
      <c r="R28" s="3">
        <v>146</v>
      </c>
      <c r="S28" s="3">
        <v>85</v>
      </c>
      <c r="T28" s="3">
        <v>3704</v>
      </c>
      <c r="U28" s="3">
        <v>3381</v>
      </c>
      <c r="V28" s="3">
        <v>5085</v>
      </c>
      <c r="W28" s="3">
        <v>12</v>
      </c>
      <c r="X28" s="3">
        <v>4</v>
      </c>
      <c r="Y28" s="3">
        <v>1</v>
      </c>
      <c r="Z28" s="3">
        <v>1</v>
      </c>
    </row>
    <row r="29" spans="1:26">
      <c r="A29" s="4">
        <v>21</v>
      </c>
      <c r="B29" s="1" t="s">
        <v>22</v>
      </c>
      <c r="C29" s="3">
        <f>1/skalogram2018kabkot!C29</f>
        <v>7.6923076923076927E-2</v>
      </c>
      <c r="D29" s="3">
        <v>146</v>
      </c>
      <c r="E29" s="3">
        <v>53</v>
      </c>
      <c r="F29" s="3">
        <v>26</v>
      </c>
      <c r="G29" s="3">
        <v>24</v>
      </c>
      <c r="H29" s="3">
        <v>11</v>
      </c>
      <c r="I29" s="3">
        <v>6</v>
      </c>
      <c r="J29" s="12">
        <v>14</v>
      </c>
      <c r="K29" s="3">
        <v>47</v>
      </c>
      <c r="L29" s="3">
        <v>71</v>
      </c>
      <c r="M29" s="3">
        <v>399</v>
      </c>
      <c r="N29" s="3">
        <v>9</v>
      </c>
      <c r="O29" s="3">
        <v>90</v>
      </c>
      <c r="P29" s="3">
        <v>6</v>
      </c>
      <c r="Q29" s="3">
        <v>70</v>
      </c>
      <c r="R29" s="3">
        <v>102</v>
      </c>
      <c r="S29" s="3">
        <v>50</v>
      </c>
      <c r="T29" s="3">
        <v>825</v>
      </c>
      <c r="U29" s="3">
        <v>511</v>
      </c>
      <c r="V29" s="3">
        <v>464</v>
      </c>
      <c r="W29" s="3">
        <v>20</v>
      </c>
      <c r="X29" s="3">
        <v>2</v>
      </c>
      <c r="Y29" s="3">
        <v>0</v>
      </c>
      <c r="Z29" s="3">
        <v>1</v>
      </c>
    </row>
    <row r="30" spans="1:26">
      <c r="A30" s="4"/>
      <c r="B30" s="1"/>
      <c r="C30" s="3"/>
      <c r="D30" s="3"/>
      <c r="E30" s="3"/>
      <c r="F30" s="3"/>
      <c r="G30" s="3"/>
      <c r="H30" s="3"/>
      <c r="I30" s="3"/>
      <c r="J30" s="1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4">
        <v>22</v>
      </c>
      <c r="B31" s="1" t="s">
        <v>23</v>
      </c>
      <c r="C31" s="3">
        <f>1/skalogram2018kabkot!C31</f>
        <v>8.8495575221238937E-3</v>
      </c>
      <c r="D31" s="3">
        <v>291</v>
      </c>
      <c r="E31" s="3">
        <v>118</v>
      </c>
      <c r="F31" s="3">
        <v>62</v>
      </c>
      <c r="G31" s="3">
        <v>54</v>
      </c>
      <c r="H31" s="3">
        <v>22</v>
      </c>
      <c r="I31" s="3">
        <v>9</v>
      </c>
      <c r="J31" s="12">
        <v>26</v>
      </c>
      <c r="K31" s="3">
        <v>50</v>
      </c>
      <c r="L31" s="3">
        <v>123</v>
      </c>
      <c r="M31" s="3">
        <v>875</v>
      </c>
      <c r="N31" s="3">
        <v>18</v>
      </c>
      <c r="O31" s="3">
        <v>127</v>
      </c>
      <c r="P31" s="3">
        <v>43</v>
      </c>
      <c r="Q31" s="3">
        <v>89</v>
      </c>
      <c r="R31" s="3">
        <v>152</v>
      </c>
      <c r="S31" s="3">
        <v>92</v>
      </c>
      <c r="T31" s="3">
        <v>7244</v>
      </c>
      <c r="U31" s="3">
        <v>999</v>
      </c>
      <c r="V31" s="3">
        <v>2405</v>
      </c>
      <c r="W31" s="3">
        <v>8</v>
      </c>
      <c r="X31" s="3">
        <v>1</v>
      </c>
      <c r="Y31" s="3">
        <v>0</v>
      </c>
      <c r="Z31" s="3">
        <v>0</v>
      </c>
    </row>
    <row r="32" spans="1:26">
      <c r="A32" s="4">
        <v>23</v>
      </c>
      <c r="B32" s="1" t="s">
        <v>24</v>
      </c>
      <c r="C32" s="3">
        <f>1/skalogram2018kabkot!C32</f>
        <v>9.0909090909090905E-3</v>
      </c>
      <c r="D32" s="3">
        <v>1302</v>
      </c>
      <c r="E32" s="3">
        <v>460</v>
      </c>
      <c r="F32" s="3">
        <v>159</v>
      </c>
      <c r="G32" s="3">
        <v>137</v>
      </c>
      <c r="H32" s="3">
        <v>9</v>
      </c>
      <c r="I32" s="3">
        <v>2</v>
      </c>
      <c r="J32" s="12">
        <v>56</v>
      </c>
      <c r="K32" s="3">
        <v>79</v>
      </c>
      <c r="L32" s="3">
        <v>114</v>
      </c>
      <c r="M32" s="3">
        <v>2752</v>
      </c>
      <c r="N32" s="3">
        <v>799</v>
      </c>
      <c r="O32" s="3">
        <v>119</v>
      </c>
      <c r="P32" s="3">
        <v>86</v>
      </c>
      <c r="Q32" s="3">
        <v>153</v>
      </c>
      <c r="R32" s="3">
        <v>184</v>
      </c>
      <c r="S32" s="3">
        <v>127</v>
      </c>
      <c r="T32" s="3">
        <v>11748</v>
      </c>
      <c r="U32" s="3">
        <v>3982</v>
      </c>
      <c r="V32" s="3">
        <v>8188</v>
      </c>
      <c r="W32" s="3">
        <v>2</v>
      </c>
      <c r="X32" s="3">
        <v>0</v>
      </c>
      <c r="Y32" s="3">
        <v>0</v>
      </c>
      <c r="Z32" s="3">
        <v>0</v>
      </c>
    </row>
    <row r="33" spans="1:26">
      <c r="A33" s="4">
        <v>24</v>
      </c>
      <c r="B33" s="2" t="s">
        <v>25</v>
      </c>
      <c r="C33" s="3">
        <f>1/skalogram2018kabkot!C33</f>
        <v>1.4285714285714285E-2</v>
      </c>
      <c r="D33" s="3">
        <v>1881</v>
      </c>
      <c r="E33" s="3">
        <v>665</v>
      </c>
      <c r="F33" s="3">
        <v>252</v>
      </c>
      <c r="G33" s="3">
        <v>160</v>
      </c>
      <c r="H33" s="3">
        <v>20</v>
      </c>
      <c r="I33" s="3">
        <v>8</v>
      </c>
      <c r="J33" s="12">
        <v>90</v>
      </c>
      <c r="K33" s="3">
        <v>126</v>
      </c>
      <c r="L33" s="3">
        <v>162</v>
      </c>
      <c r="M33" s="3">
        <v>4581</v>
      </c>
      <c r="N33" s="3">
        <v>87</v>
      </c>
      <c r="O33" s="3">
        <v>237</v>
      </c>
      <c r="P33" s="3">
        <v>369</v>
      </c>
      <c r="Q33" s="3">
        <v>329</v>
      </c>
      <c r="R33" s="3">
        <v>223</v>
      </c>
      <c r="S33" s="3">
        <v>173</v>
      </c>
      <c r="T33" s="3">
        <v>16528</v>
      </c>
      <c r="U33" s="3">
        <v>5496</v>
      </c>
      <c r="V33" s="3">
        <v>9812</v>
      </c>
      <c r="W33" s="3">
        <v>5</v>
      </c>
      <c r="X33" s="3">
        <v>1</v>
      </c>
      <c r="Y33" s="3">
        <v>0</v>
      </c>
      <c r="Z33" s="3">
        <v>0</v>
      </c>
    </row>
    <row r="34" spans="1:26">
      <c r="A34" s="4">
        <v>25</v>
      </c>
      <c r="B34" s="1" t="s">
        <v>26</v>
      </c>
      <c r="C34" s="3">
        <f>1/skalogram2018kabkot!C34</f>
        <v>6.8493150684931503E-3</v>
      </c>
      <c r="D34" s="3">
        <v>108</v>
      </c>
      <c r="E34" s="3">
        <v>36</v>
      </c>
      <c r="F34" s="3">
        <v>13</v>
      </c>
      <c r="G34" s="3">
        <v>16</v>
      </c>
      <c r="H34" s="3">
        <v>4</v>
      </c>
      <c r="I34" s="3">
        <v>3</v>
      </c>
      <c r="J34" s="12">
        <v>10</v>
      </c>
      <c r="K34" s="3">
        <v>9</v>
      </c>
      <c r="L34" s="3">
        <v>21</v>
      </c>
      <c r="M34" s="3">
        <v>199</v>
      </c>
      <c r="N34" s="3">
        <v>6</v>
      </c>
      <c r="O34" s="3">
        <v>21</v>
      </c>
      <c r="P34" s="3">
        <v>7</v>
      </c>
      <c r="Q34" s="3">
        <v>51</v>
      </c>
      <c r="R34" s="3">
        <v>64</v>
      </c>
      <c r="S34" s="3">
        <v>25</v>
      </c>
      <c r="T34" s="3">
        <v>1189</v>
      </c>
      <c r="U34" s="3">
        <v>317</v>
      </c>
      <c r="V34" s="3">
        <v>663</v>
      </c>
      <c r="W34" s="3">
        <v>9</v>
      </c>
      <c r="X34" s="3">
        <v>4</v>
      </c>
      <c r="Y34" s="3">
        <v>0</v>
      </c>
      <c r="Z34" s="3">
        <v>0</v>
      </c>
    </row>
    <row r="35" spans="1:26">
      <c r="A35" s="4">
        <v>26</v>
      </c>
      <c r="B35" s="1" t="s">
        <v>27</v>
      </c>
      <c r="C35" s="3">
        <f>1/skalogram2018kabkot!C35</f>
        <v>8.3333333333333332E-3</v>
      </c>
      <c r="D35" s="3">
        <v>927</v>
      </c>
      <c r="E35" s="3">
        <v>245</v>
      </c>
      <c r="F35" s="3">
        <v>81</v>
      </c>
      <c r="G35" s="3">
        <v>70</v>
      </c>
      <c r="H35" s="3">
        <v>7</v>
      </c>
      <c r="I35" s="3">
        <v>4</v>
      </c>
      <c r="J35" s="12">
        <v>43</v>
      </c>
      <c r="K35" s="3">
        <v>54</v>
      </c>
      <c r="L35" s="3">
        <v>96</v>
      </c>
      <c r="M35" s="3">
        <v>1812</v>
      </c>
      <c r="N35" s="3">
        <v>65</v>
      </c>
      <c r="O35" s="3">
        <v>133</v>
      </c>
      <c r="P35" s="3">
        <v>23</v>
      </c>
      <c r="Q35" s="3">
        <v>234</v>
      </c>
      <c r="R35" s="3">
        <v>169</v>
      </c>
      <c r="S35" s="3">
        <v>95</v>
      </c>
      <c r="T35" s="3">
        <v>11033</v>
      </c>
      <c r="U35" s="3">
        <v>2304</v>
      </c>
      <c r="V35" s="3">
        <v>6479</v>
      </c>
      <c r="W35" s="3">
        <v>4</v>
      </c>
      <c r="X35" s="3">
        <v>4</v>
      </c>
      <c r="Y35" s="3">
        <v>0</v>
      </c>
      <c r="Z35" s="3">
        <v>0</v>
      </c>
    </row>
    <row r="36" spans="1:26">
      <c r="A36" s="4">
        <v>27</v>
      </c>
      <c r="B36" s="1" t="s">
        <v>28</v>
      </c>
      <c r="C36" s="3">
        <f>1/skalogram2018kabkot!C36</f>
        <v>5.2910052910052907E-3</v>
      </c>
      <c r="D36" s="3">
        <v>342</v>
      </c>
      <c r="E36" s="3">
        <v>83</v>
      </c>
      <c r="F36" s="3">
        <v>21</v>
      </c>
      <c r="G36" s="3">
        <v>35</v>
      </c>
      <c r="H36" s="3">
        <v>3</v>
      </c>
      <c r="I36" s="3">
        <v>0</v>
      </c>
      <c r="J36" s="12">
        <v>24</v>
      </c>
      <c r="K36" s="3">
        <v>18</v>
      </c>
      <c r="L36" s="3">
        <v>35</v>
      </c>
      <c r="M36" s="3">
        <v>621</v>
      </c>
      <c r="N36" s="3">
        <v>37</v>
      </c>
      <c r="O36" s="3">
        <v>60</v>
      </c>
      <c r="P36" s="3">
        <v>349</v>
      </c>
      <c r="Q36" s="3">
        <v>97</v>
      </c>
      <c r="R36" s="3">
        <v>49</v>
      </c>
      <c r="S36" s="3">
        <v>28</v>
      </c>
      <c r="T36" s="3">
        <v>3623</v>
      </c>
      <c r="U36" s="3">
        <v>910</v>
      </c>
      <c r="V36" s="3">
        <v>1787</v>
      </c>
      <c r="W36" s="3">
        <v>4</v>
      </c>
      <c r="X36" s="3">
        <v>2</v>
      </c>
      <c r="Y36" s="3">
        <v>0</v>
      </c>
      <c r="Z36" s="3">
        <v>0</v>
      </c>
    </row>
    <row r="37" spans="1:26">
      <c r="B37" s="73" t="s">
        <v>61</v>
      </c>
      <c r="C37" s="73"/>
      <c r="D37" s="16">
        <v>27</v>
      </c>
      <c r="E37" s="16">
        <v>27</v>
      </c>
      <c r="F37" s="16">
        <v>27</v>
      </c>
      <c r="G37" s="16">
        <v>27</v>
      </c>
      <c r="H37" s="16">
        <v>27</v>
      </c>
      <c r="I37" s="16">
        <v>27</v>
      </c>
      <c r="J37" s="16">
        <v>27</v>
      </c>
      <c r="K37" s="16">
        <v>27</v>
      </c>
      <c r="L37" s="16">
        <v>27</v>
      </c>
      <c r="M37" s="16">
        <v>27</v>
      </c>
      <c r="N37" s="16">
        <v>27</v>
      </c>
      <c r="O37" s="16">
        <v>27</v>
      </c>
      <c r="P37" s="16">
        <v>27</v>
      </c>
      <c r="Q37" s="16">
        <v>27</v>
      </c>
      <c r="R37" s="16">
        <v>27</v>
      </c>
      <c r="S37" s="16">
        <v>27</v>
      </c>
      <c r="T37" s="16">
        <v>27</v>
      </c>
      <c r="U37" s="16">
        <v>27</v>
      </c>
      <c r="V37" s="16">
        <v>27</v>
      </c>
      <c r="W37" s="16">
        <v>27</v>
      </c>
      <c r="X37" s="16">
        <v>27</v>
      </c>
      <c r="Y37" s="16">
        <v>27</v>
      </c>
      <c r="Z37" s="16">
        <v>27</v>
      </c>
    </row>
    <row r="38" spans="1:26">
      <c r="B38" s="72" t="s">
        <v>62</v>
      </c>
      <c r="C38" s="72"/>
      <c r="D38" s="16">
        <v>27</v>
      </c>
      <c r="E38" s="16">
        <v>27</v>
      </c>
      <c r="F38" s="16">
        <v>27</v>
      </c>
      <c r="G38" s="16">
        <v>27</v>
      </c>
      <c r="H38" s="16">
        <v>27</v>
      </c>
      <c r="I38" s="16">
        <v>27</v>
      </c>
      <c r="J38" s="16">
        <v>27</v>
      </c>
      <c r="K38" s="16">
        <v>27</v>
      </c>
      <c r="L38" s="16">
        <v>27</v>
      </c>
      <c r="M38" s="16">
        <v>27</v>
      </c>
      <c r="N38" s="16">
        <v>27</v>
      </c>
      <c r="O38" s="16">
        <v>27</v>
      </c>
      <c r="P38" s="16">
        <v>27</v>
      </c>
      <c r="Q38" s="16">
        <v>27</v>
      </c>
      <c r="R38" s="16">
        <v>27</v>
      </c>
      <c r="S38" s="16">
        <v>27</v>
      </c>
      <c r="T38" s="16">
        <v>27</v>
      </c>
      <c r="U38" s="16">
        <v>27</v>
      </c>
      <c r="V38" s="16">
        <v>27</v>
      </c>
      <c r="W38" s="16">
        <v>27</v>
      </c>
      <c r="X38" s="16">
        <v>25</v>
      </c>
      <c r="Y38" s="16">
        <v>17</v>
      </c>
      <c r="Z38" s="16">
        <v>11</v>
      </c>
    </row>
    <row r="39" spans="1:26">
      <c r="B39" s="72" t="s">
        <v>63</v>
      </c>
      <c r="C39" s="7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B40" s="72" t="s">
        <v>64</v>
      </c>
      <c r="C40" s="7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B41" s="72" t="s">
        <v>65</v>
      </c>
      <c r="C41" s="7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B42" s="72" t="s">
        <v>66</v>
      </c>
      <c r="C42" s="72"/>
      <c r="D42" s="3">
        <f>D37/D38</f>
        <v>1</v>
      </c>
      <c r="E42" s="3">
        <f t="shared" ref="E42:Z42" si="0">E37/E38</f>
        <v>1</v>
      </c>
      <c r="F42" s="3">
        <f t="shared" si="0"/>
        <v>1</v>
      </c>
      <c r="G42" s="3">
        <f t="shared" si="0"/>
        <v>1</v>
      </c>
      <c r="H42" s="3">
        <f t="shared" si="0"/>
        <v>1</v>
      </c>
      <c r="I42" s="3">
        <f t="shared" si="0"/>
        <v>1</v>
      </c>
      <c r="J42" s="3">
        <f t="shared" si="0"/>
        <v>1</v>
      </c>
      <c r="K42" s="3">
        <f t="shared" si="0"/>
        <v>1</v>
      </c>
      <c r="L42" s="3">
        <f t="shared" si="0"/>
        <v>1</v>
      </c>
      <c r="M42" s="3">
        <f t="shared" si="0"/>
        <v>1</v>
      </c>
      <c r="N42" s="3">
        <f t="shared" si="0"/>
        <v>1</v>
      </c>
      <c r="O42" s="3">
        <f t="shared" si="0"/>
        <v>1</v>
      </c>
      <c r="P42" s="3">
        <f t="shared" si="0"/>
        <v>1</v>
      </c>
      <c r="Q42" s="3">
        <f t="shared" si="0"/>
        <v>1</v>
      </c>
      <c r="R42" s="3">
        <f t="shared" si="0"/>
        <v>1</v>
      </c>
      <c r="S42" s="3">
        <f t="shared" si="0"/>
        <v>1</v>
      </c>
      <c r="T42" s="3">
        <f t="shared" si="0"/>
        <v>1</v>
      </c>
      <c r="U42" s="3">
        <f t="shared" si="0"/>
        <v>1</v>
      </c>
      <c r="V42" s="3">
        <f t="shared" si="0"/>
        <v>1</v>
      </c>
      <c r="W42" s="3">
        <f t="shared" si="0"/>
        <v>1</v>
      </c>
      <c r="X42" s="3">
        <f t="shared" si="0"/>
        <v>1.08</v>
      </c>
      <c r="Y42" s="3">
        <f t="shared" si="0"/>
        <v>1.588235294117647</v>
      </c>
      <c r="Z42" s="3">
        <f t="shared" si="0"/>
        <v>2.4545454545454546</v>
      </c>
    </row>
  </sheetData>
  <mergeCells count="6">
    <mergeCell ref="B42:C42"/>
    <mergeCell ref="B37:C37"/>
    <mergeCell ref="B38:C38"/>
    <mergeCell ref="B39:C39"/>
    <mergeCell ref="B40:C40"/>
    <mergeCell ref="B41:C4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Z42"/>
  <sheetViews>
    <sheetView topLeftCell="H1" workbookViewId="0">
      <selection activeCell="J35" sqref="J35"/>
    </sheetView>
  </sheetViews>
  <sheetFormatPr defaultRowHeight="15"/>
  <cols>
    <col min="1" max="1" width="6.7109375" customWidth="1"/>
    <col min="2" max="2" width="21.85546875" customWidth="1"/>
    <col min="3" max="3" width="14" customWidth="1"/>
    <col min="4" max="4" width="12.7109375" customWidth="1"/>
    <col min="5" max="5" width="10.28515625" customWidth="1"/>
    <col min="6" max="6" width="9.85546875" customWidth="1"/>
    <col min="7" max="7" width="10.140625" customWidth="1"/>
    <col min="8" max="12" width="9.140625" customWidth="1"/>
    <col min="13" max="13" width="9.7109375" customWidth="1"/>
    <col min="14" max="14" width="9.85546875" customWidth="1"/>
    <col min="15" max="18" width="9.140625" customWidth="1"/>
    <col min="19" max="20" width="11.28515625" customWidth="1"/>
    <col min="21" max="21" width="9.140625" customWidth="1"/>
  </cols>
  <sheetData>
    <row r="4" spans="1:26" ht="105">
      <c r="A4" s="5" t="s">
        <v>0</v>
      </c>
      <c r="B4" s="5" t="s">
        <v>1</v>
      </c>
      <c r="C4" s="9" t="s">
        <v>52</v>
      </c>
      <c r="D4" s="10" t="s">
        <v>37</v>
      </c>
      <c r="E4" s="10" t="s">
        <v>40</v>
      </c>
      <c r="F4" s="10" t="s">
        <v>39</v>
      </c>
      <c r="G4" s="10" t="s">
        <v>41</v>
      </c>
      <c r="H4" s="10" t="s">
        <v>38</v>
      </c>
      <c r="I4" s="10" t="s">
        <v>42</v>
      </c>
      <c r="J4" s="10" t="s">
        <v>43</v>
      </c>
      <c r="K4" s="10" t="s">
        <v>54</v>
      </c>
      <c r="L4" s="10" t="s">
        <v>44</v>
      </c>
      <c r="M4" s="10" t="s">
        <v>45</v>
      </c>
      <c r="N4" s="10" t="s">
        <v>56</v>
      </c>
      <c r="O4" s="10" t="s">
        <v>55</v>
      </c>
      <c r="P4" s="10" t="s">
        <v>60</v>
      </c>
      <c r="Q4" s="10" t="s">
        <v>53</v>
      </c>
      <c r="R4" s="10" t="s">
        <v>59</v>
      </c>
      <c r="S4" s="10" t="s">
        <v>57</v>
      </c>
      <c r="T4" s="11" t="s">
        <v>58</v>
      </c>
      <c r="U4" s="10" t="s">
        <v>46</v>
      </c>
      <c r="V4" s="13" t="s">
        <v>47</v>
      </c>
      <c r="W4" s="10" t="s">
        <v>49</v>
      </c>
      <c r="X4" s="10" t="s">
        <v>48</v>
      </c>
      <c r="Y4" s="10" t="s">
        <v>50</v>
      </c>
      <c r="Z4" s="10" t="s">
        <v>51</v>
      </c>
    </row>
    <row r="5" spans="1:26">
      <c r="A5" s="4">
        <v>1</v>
      </c>
      <c r="B5" s="1" t="s">
        <v>2</v>
      </c>
      <c r="C5" s="3">
        <f>1/skalogram2018kabkot!C5</f>
        <v>4.7619047619047623E-3</v>
      </c>
      <c r="D5" s="3">
        <f>invers!D5*invers!D$42</f>
        <v>1122</v>
      </c>
      <c r="E5" s="3">
        <f>invers!E5*invers!E$42</f>
        <v>303</v>
      </c>
      <c r="F5" s="3">
        <f>invers!F5*invers!F$42</f>
        <v>112</v>
      </c>
      <c r="G5" s="3">
        <f>invers!G5*invers!G$42</f>
        <v>107</v>
      </c>
      <c r="H5" s="3">
        <f>invers!H5*invers!H$42</f>
        <v>23</v>
      </c>
      <c r="I5" s="3">
        <f>invers!I5*invers!I$42</f>
        <v>12</v>
      </c>
      <c r="J5" s="3">
        <f>invers!J5*invers!J$42</f>
        <v>68</v>
      </c>
      <c r="K5" s="3">
        <f>invers!K5*invers!K$42</f>
        <v>115</v>
      </c>
      <c r="L5" s="3">
        <f>invers!L5*invers!L$42</f>
        <v>206</v>
      </c>
      <c r="M5" s="3">
        <f>invers!M5*invers!M$42</f>
        <v>2834</v>
      </c>
      <c r="N5" s="3">
        <f>invers!N5*invers!N$42</f>
        <v>68</v>
      </c>
      <c r="O5" s="3">
        <f>invers!O5*invers!O$42</f>
        <v>360</v>
      </c>
      <c r="P5" s="3">
        <f>invers!P5*invers!P$42</f>
        <v>41</v>
      </c>
      <c r="Q5" s="3">
        <f>invers!Q5*invers!Q$42</f>
        <v>278</v>
      </c>
      <c r="R5" s="3">
        <f>invers!R5*invers!R$42</f>
        <v>185</v>
      </c>
      <c r="S5" s="3">
        <f>invers!S5*invers!S$42</f>
        <v>167</v>
      </c>
      <c r="T5" s="3">
        <f>invers!T5*invers!T$42</f>
        <v>7397</v>
      </c>
      <c r="U5" s="3">
        <f>invers!U5*invers!U$42</f>
        <v>868</v>
      </c>
      <c r="V5" s="3">
        <f>invers!V5*invers!V$42</f>
        <v>6494</v>
      </c>
      <c r="W5" s="3">
        <f>invers!W5*invers!W$42</f>
        <v>17</v>
      </c>
      <c r="X5" s="3">
        <f>invers!X5*invers!X$42</f>
        <v>2.16</v>
      </c>
      <c r="Y5" s="3">
        <f>invers!Y5*invers!Y$42</f>
        <v>9.5294117647058822</v>
      </c>
      <c r="Z5" s="3">
        <f>invers!Z5*invers!Z$42</f>
        <v>0</v>
      </c>
    </row>
    <row r="6" spans="1:26">
      <c r="A6" s="4">
        <v>2</v>
      </c>
      <c r="B6" s="1" t="s">
        <v>3</v>
      </c>
      <c r="C6" s="3">
        <f>1/skalogram2018kabkot!C6</f>
        <v>4.6511627906976744E-3</v>
      </c>
      <c r="D6" s="3">
        <f>invers!D6*invers!D$42</f>
        <v>173</v>
      </c>
      <c r="E6" s="3">
        <f>invers!E6*invers!E$42</f>
        <v>53</v>
      </c>
      <c r="F6" s="3">
        <f>invers!F6*invers!F$42</f>
        <v>33</v>
      </c>
      <c r="G6" s="3">
        <f>invers!G6*invers!G$42</f>
        <v>20</v>
      </c>
      <c r="H6" s="3">
        <f>invers!H6*invers!H$42</f>
        <v>18</v>
      </c>
      <c r="I6" s="3">
        <f>invers!I6*invers!I$42</f>
        <v>9</v>
      </c>
      <c r="J6" s="3">
        <f>invers!J6*invers!J$42</f>
        <v>23</v>
      </c>
      <c r="K6" s="3">
        <f>invers!K6*invers!K$42</f>
        <v>15</v>
      </c>
      <c r="L6" s="3">
        <f>invers!L6*invers!L$42</f>
        <v>81</v>
      </c>
      <c r="M6" s="3">
        <f>invers!M6*invers!M$42</f>
        <v>363</v>
      </c>
      <c r="N6" s="3">
        <f>invers!N6*invers!N$42</f>
        <v>17</v>
      </c>
      <c r="O6" s="3">
        <f>invers!O6*invers!O$42</f>
        <v>81</v>
      </c>
      <c r="P6" s="3">
        <f>invers!P6*invers!P$42</f>
        <v>72</v>
      </c>
      <c r="Q6" s="3">
        <f>invers!Q6*invers!Q$42</f>
        <v>237</v>
      </c>
      <c r="R6" s="3">
        <f>invers!R6*invers!R$42</f>
        <v>91</v>
      </c>
      <c r="S6" s="3">
        <f>invers!S6*invers!S$42</f>
        <v>100</v>
      </c>
      <c r="T6" s="3">
        <f>invers!T6*invers!T$42</f>
        <v>546</v>
      </c>
      <c r="U6" s="3">
        <f>invers!U6*invers!U$42</f>
        <v>236</v>
      </c>
      <c r="V6" s="3">
        <f>invers!V6*invers!V$42</f>
        <v>483</v>
      </c>
      <c r="W6" s="3">
        <f>invers!W6*invers!W$42</f>
        <v>16</v>
      </c>
      <c r="X6" s="3">
        <f>invers!X6*invers!X$42</f>
        <v>7.5600000000000005</v>
      </c>
      <c r="Y6" s="3">
        <f>invers!Y6*invers!Y$42</f>
        <v>7.9411764705882346</v>
      </c>
      <c r="Z6" s="3">
        <f>invers!Z6*invers!Z$42</f>
        <v>0</v>
      </c>
    </row>
    <row r="7" spans="1:26">
      <c r="A7" s="4">
        <v>3</v>
      </c>
      <c r="B7" s="1" t="s">
        <v>4</v>
      </c>
      <c r="C7" s="3">
        <f>1/skalogram2018kabkot!C7</f>
        <v>4.5454545454545452E-3</v>
      </c>
      <c r="D7" s="3">
        <f>invers!D7*invers!D$42</f>
        <v>1016</v>
      </c>
      <c r="E7" s="3">
        <f>invers!E7*invers!E$42</f>
        <v>279</v>
      </c>
      <c r="F7" s="3">
        <f>invers!F7*invers!F$42</f>
        <v>86</v>
      </c>
      <c r="G7" s="3">
        <f>invers!G7*invers!G$42</f>
        <v>129</v>
      </c>
      <c r="H7" s="3">
        <f>invers!H7*invers!H$42</f>
        <v>14</v>
      </c>
      <c r="I7" s="3">
        <f>invers!I7*invers!I$42</f>
        <v>11</v>
      </c>
      <c r="J7" s="3">
        <f>invers!J7*invers!J$42</f>
        <v>61</v>
      </c>
      <c r="K7" s="3">
        <f>invers!K7*invers!K$42</f>
        <v>69</v>
      </c>
      <c r="L7" s="3">
        <f>invers!L7*invers!L$42</f>
        <v>146</v>
      </c>
      <c r="M7" s="3">
        <f>invers!M7*invers!M$42</f>
        <v>2505</v>
      </c>
      <c r="N7" s="3">
        <f>invers!N7*invers!N$42</f>
        <v>64</v>
      </c>
      <c r="O7" s="3">
        <f>invers!O7*invers!O$42</f>
        <v>148</v>
      </c>
      <c r="P7" s="3">
        <f>invers!P7*invers!P$42</f>
        <v>26</v>
      </c>
      <c r="Q7" s="3">
        <f>invers!Q7*invers!Q$42</f>
        <v>146</v>
      </c>
      <c r="R7" s="3">
        <f>invers!R7*invers!R$42</f>
        <v>161</v>
      </c>
      <c r="S7" s="3">
        <f>invers!S7*invers!S$42</f>
        <v>171</v>
      </c>
      <c r="T7" s="3">
        <f>invers!T7*invers!T$42</f>
        <v>5125</v>
      </c>
      <c r="U7" s="3">
        <f>invers!U7*invers!U$42</f>
        <v>845</v>
      </c>
      <c r="V7" s="3">
        <f>invers!V7*invers!V$42</f>
        <v>5115</v>
      </c>
      <c r="W7" s="3">
        <f>invers!W7*invers!W$42</f>
        <v>17</v>
      </c>
      <c r="X7" s="3">
        <f>invers!X7*invers!X$42</f>
        <v>10.8</v>
      </c>
      <c r="Y7" s="3">
        <f>invers!Y7*invers!Y$42</f>
        <v>3.1764705882352939</v>
      </c>
      <c r="Z7" s="3">
        <f>invers!Z7*invers!Z$42</f>
        <v>0</v>
      </c>
    </row>
    <row r="8" spans="1:26">
      <c r="A8" s="4">
        <v>4</v>
      </c>
      <c r="B8" s="1" t="s">
        <v>5</v>
      </c>
      <c r="C8" s="3">
        <f>1/skalogram2018kabkot!C8</f>
        <v>5.3763440860215058E-3</v>
      </c>
      <c r="D8" s="3">
        <f>invers!D8*invers!D$42</f>
        <v>765</v>
      </c>
      <c r="E8" s="3">
        <f>invers!E8*invers!E$42</f>
        <v>188</v>
      </c>
      <c r="F8" s="3">
        <f>invers!F8*invers!F$42</f>
        <v>55</v>
      </c>
      <c r="G8" s="3">
        <f>invers!G8*invers!G$42</f>
        <v>54</v>
      </c>
      <c r="H8" s="3">
        <f>invers!H8*invers!H$42</f>
        <v>6</v>
      </c>
      <c r="I8" s="3">
        <f>invers!I8*invers!I$42</f>
        <v>3</v>
      </c>
      <c r="J8" s="3">
        <f>invers!J8*invers!J$42</f>
        <v>38</v>
      </c>
      <c r="K8" s="3">
        <f>invers!K8*invers!K$42</f>
        <v>36</v>
      </c>
      <c r="L8" s="3">
        <f>invers!L8*invers!L$42</f>
        <v>112</v>
      </c>
      <c r="M8" s="3">
        <f>invers!M8*invers!M$42</f>
        <v>1572</v>
      </c>
      <c r="N8" s="3">
        <f>invers!N8*invers!N$42</f>
        <v>52</v>
      </c>
      <c r="O8" s="3">
        <f>invers!O8*invers!O$42</f>
        <v>121</v>
      </c>
      <c r="P8" s="3">
        <f>invers!P8*invers!P$42</f>
        <v>22</v>
      </c>
      <c r="Q8" s="3">
        <f>invers!Q8*invers!Q$42</f>
        <v>91</v>
      </c>
      <c r="R8" s="3">
        <f>invers!R8*invers!R$42</f>
        <v>168</v>
      </c>
      <c r="S8" s="3">
        <f>invers!S8*invers!S$42</f>
        <v>114</v>
      </c>
      <c r="T8" s="3">
        <f>invers!T8*invers!T$42</f>
        <v>12445</v>
      </c>
      <c r="U8" s="3">
        <f>invers!U8*invers!U$42</f>
        <v>1068</v>
      </c>
      <c r="V8" s="3">
        <f>invers!V8*invers!V$42</f>
        <v>5738</v>
      </c>
      <c r="W8" s="3">
        <f>invers!W8*invers!W$42</f>
        <v>9</v>
      </c>
      <c r="X8" s="3">
        <f>invers!X8*invers!X$42</f>
        <v>4.32</v>
      </c>
      <c r="Y8" s="3">
        <f>invers!Y8*invers!Y$42</f>
        <v>4.7647058823529411</v>
      </c>
      <c r="Z8" s="3">
        <f>invers!Z8*invers!Z$42</f>
        <v>0</v>
      </c>
    </row>
    <row r="9" spans="1:26">
      <c r="A9" s="4">
        <v>5</v>
      </c>
      <c r="B9" s="1" t="s">
        <v>6</v>
      </c>
      <c r="C9" s="3">
        <f>1/skalogram2018kabkot!C9</f>
        <v>4.1666666666666666E-3</v>
      </c>
      <c r="D9" s="3">
        <f>invers!D9*invers!D$42</f>
        <v>738</v>
      </c>
      <c r="E9" s="3">
        <f>invers!E9*invers!E$42</f>
        <v>161</v>
      </c>
      <c r="F9" s="3">
        <f>invers!F9*invers!F$42</f>
        <v>50</v>
      </c>
      <c r="G9" s="3">
        <f>invers!G9*invers!G$42</f>
        <v>46</v>
      </c>
      <c r="H9" s="3">
        <f>invers!H9*invers!H$42</f>
        <v>9</v>
      </c>
      <c r="I9" s="3">
        <f>invers!I9*invers!I$42</f>
        <v>8</v>
      </c>
      <c r="J9" s="3">
        <f>invers!J9*invers!J$42</f>
        <v>46</v>
      </c>
      <c r="K9" s="3">
        <f>invers!K9*invers!K$42</f>
        <v>50</v>
      </c>
      <c r="L9" s="3">
        <f>invers!L9*invers!L$42</f>
        <v>101</v>
      </c>
      <c r="M9" s="3">
        <f>invers!M9*invers!M$42</f>
        <v>1562</v>
      </c>
      <c r="N9" s="3">
        <f>invers!N9*invers!N$42</f>
        <v>38</v>
      </c>
      <c r="O9" s="3">
        <f>invers!O9*invers!O$42</f>
        <v>193</v>
      </c>
      <c r="P9" s="3">
        <f>invers!P9*invers!P$42</f>
        <v>82</v>
      </c>
      <c r="Q9" s="3">
        <f>invers!Q9*invers!Q$42</f>
        <v>129</v>
      </c>
      <c r="R9" s="3">
        <f>invers!R9*invers!R$42</f>
        <v>144</v>
      </c>
      <c r="S9" s="3">
        <f>invers!S9*invers!S$42</f>
        <v>95</v>
      </c>
      <c r="T9" s="3">
        <f>invers!T9*invers!T$42</f>
        <v>4852</v>
      </c>
      <c r="U9" s="3">
        <f>invers!U9*invers!U$42</f>
        <v>822</v>
      </c>
      <c r="V9" s="3">
        <f>invers!V9*invers!V$42</f>
        <v>4445</v>
      </c>
      <c r="W9" s="3">
        <f>invers!W9*invers!W$42</f>
        <v>8</v>
      </c>
      <c r="X9" s="3">
        <f>invers!X9*invers!X$42</f>
        <v>10.8</v>
      </c>
      <c r="Y9" s="3">
        <f>invers!Y9*invers!Y$42</f>
        <v>0</v>
      </c>
      <c r="Z9" s="3">
        <f>invers!Z9*invers!Z$42</f>
        <v>0</v>
      </c>
    </row>
    <row r="10" spans="1:26">
      <c r="A10" s="4">
        <v>6</v>
      </c>
      <c r="B10" s="1" t="s">
        <v>7</v>
      </c>
      <c r="C10" s="3">
        <f>1/skalogram2018kabkot!C10</f>
        <v>1.7543859649122806E-2</v>
      </c>
      <c r="D10" s="3">
        <f>invers!D10*invers!D$42</f>
        <v>651</v>
      </c>
      <c r="E10" s="3">
        <f>invers!E10*invers!E$42</f>
        <v>195</v>
      </c>
      <c r="F10" s="3">
        <f>invers!F10*invers!F$42</f>
        <v>60</v>
      </c>
      <c r="G10" s="3">
        <f>invers!G10*invers!G$42</f>
        <v>76</v>
      </c>
      <c r="H10" s="3">
        <f>invers!H10*invers!H$42</f>
        <v>17</v>
      </c>
      <c r="I10" s="3">
        <f>invers!I10*invers!I$42</f>
        <v>5</v>
      </c>
      <c r="J10" s="3">
        <f>invers!J10*invers!J$42</f>
        <v>42</v>
      </c>
      <c r="K10" s="3">
        <f>invers!K10*invers!K$42</f>
        <v>91</v>
      </c>
      <c r="L10" s="3">
        <f>invers!L10*invers!L$42</f>
        <v>111</v>
      </c>
      <c r="M10" s="3">
        <f>invers!M10*invers!M$42</f>
        <v>2116</v>
      </c>
      <c r="N10" s="3">
        <f>invers!N10*invers!N$42</f>
        <v>37</v>
      </c>
      <c r="O10" s="3">
        <f>invers!O10*invers!O$42</f>
        <v>178</v>
      </c>
      <c r="P10" s="3">
        <f>invers!P10*invers!P$42</f>
        <v>48</v>
      </c>
      <c r="Q10" s="3">
        <f>invers!Q10*invers!Q$42</f>
        <v>224</v>
      </c>
      <c r="R10" s="3">
        <f>invers!R10*invers!R$42</f>
        <v>177</v>
      </c>
      <c r="S10" s="3">
        <f>invers!S10*invers!S$42</f>
        <v>105</v>
      </c>
      <c r="T10" s="3">
        <f>invers!T10*invers!T$42</f>
        <v>5644</v>
      </c>
      <c r="U10" s="3">
        <f>invers!U10*invers!U$42</f>
        <v>2401</v>
      </c>
      <c r="V10" s="3">
        <f>invers!V10*invers!V$42</f>
        <v>2602</v>
      </c>
      <c r="W10" s="3">
        <f>invers!W10*invers!W$42</f>
        <v>6</v>
      </c>
      <c r="X10" s="3">
        <f>invers!X10*invers!X$42</f>
        <v>0</v>
      </c>
      <c r="Y10" s="3">
        <f>invers!Y10*invers!Y$42</f>
        <v>0</v>
      </c>
      <c r="Z10" s="3">
        <f>invers!Z10*invers!Z$42</f>
        <v>2.4545454545454546</v>
      </c>
    </row>
    <row r="11" spans="1:26">
      <c r="A11" s="4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4">
        <v>7</v>
      </c>
      <c r="B12" s="1" t="s">
        <v>8</v>
      </c>
      <c r="C12" s="3">
        <f>1/skalogram2018kabkot!C12</f>
        <v>1.0309278350515464E-2</v>
      </c>
      <c r="D12" s="3">
        <f>invers!D12*invers!D$42</f>
        <v>139</v>
      </c>
      <c r="E12" s="3">
        <f>invers!E12*invers!E$42</f>
        <v>58</v>
      </c>
      <c r="F12" s="3">
        <f>invers!F12*invers!F$42</f>
        <v>30</v>
      </c>
      <c r="G12" s="3">
        <f>invers!G12*invers!G$42</f>
        <v>21</v>
      </c>
      <c r="H12" s="3">
        <f>invers!H12*invers!H$42</f>
        <v>20</v>
      </c>
      <c r="I12" s="3">
        <f>invers!I12*invers!I$42</f>
        <v>6</v>
      </c>
      <c r="J12" s="3">
        <f>invers!J12*invers!J$42</f>
        <v>16</v>
      </c>
      <c r="K12" s="3">
        <f>invers!K12*invers!K$42</f>
        <v>13</v>
      </c>
      <c r="L12" s="3">
        <f>invers!L12*invers!L$42</f>
        <v>26</v>
      </c>
      <c r="M12" s="3">
        <f>invers!M12*invers!M$42</f>
        <v>489</v>
      </c>
      <c r="N12" s="3">
        <f>invers!N12*invers!N$42</f>
        <v>8</v>
      </c>
      <c r="O12" s="3">
        <f>invers!O12*invers!O$42</f>
        <v>63</v>
      </c>
      <c r="P12" s="3">
        <f>invers!P12*invers!P$42</f>
        <v>33</v>
      </c>
      <c r="Q12" s="3">
        <f>invers!Q12*invers!Q$42</f>
        <v>61</v>
      </c>
      <c r="R12" s="3">
        <f>invers!R12*invers!R$42</f>
        <v>73</v>
      </c>
      <c r="S12" s="3">
        <f>invers!S12*invers!S$42</f>
        <v>54</v>
      </c>
      <c r="T12" s="3">
        <f>invers!T12*invers!T$42</f>
        <v>395</v>
      </c>
      <c r="U12" s="3">
        <f>invers!U12*invers!U$42</f>
        <v>407</v>
      </c>
      <c r="V12" s="3">
        <f>invers!V12*invers!V$42</f>
        <v>707</v>
      </c>
      <c r="W12" s="3">
        <f>invers!W12*invers!W$42</f>
        <v>13</v>
      </c>
      <c r="X12" s="3">
        <f>invers!X12*invers!X$42</f>
        <v>7.5600000000000005</v>
      </c>
      <c r="Y12" s="3">
        <f>invers!Y12*invers!Y$42</f>
        <v>3.1764705882352939</v>
      </c>
      <c r="Z12" s="3">
        <f>invers!Z12*invers!Z$42</f>
        <v>0</v>
      </c>
    </row>
    <row r="13" spans="1:26">
      <c r="A13" s="4">
        <v>8</v>
      </c>
      <c r="B13" s="1" t="s">
        <v>9</v>
      </c>
      <c r="C13" s="3">
        <f>1/skalogram2018kabkot!C13</f>
        <v>6.41025641025641E-3</v>
      </c>
      <c r="D13" s="3">
        <f>invers!D13*invers!D$42</f>
        <v>1554</v>
      </c>
      <c r="E13" s="3">
        <f>invers!E13*invers!E$42</f>
        <v>661</v>
      </c>
      <c r="F13" s="3">
        <f>invers!F13*invers!F$42</f>
        <v>217</v>
      </c>
      <c r="G13" s="3">
        <f>invers!G13*invers!G$42</f>
        <v>188</v>
      </c>
      <c r="H13" s="3">
        <f>invers!H13*invers!H$42</f>
        <v>16</v>
      </c>
      <c r="I13" s="3">
        <f>invers!I13*invers!I$42</f>
        <v>10</v>
      </c>
      <c r="J13" s="3">
        <f>invers!J13*invers!J$42</f>
        <v>84</v>
      </c>
      <c r="K13" s="3">
        <f>invers!K13*invers!K$42</f>
        <v>82</v>
      </c>
      <c r="L13" s="3">
        <f>invers!L13*invers!L$42</f>
        <v>89</v>
      </c>
      <c r="M13" s="3">
        <f>invers!M13*invers!M$42</f>
        <v>3670</v>
      </c>
      <c r="N13" s="3">
        <f>invers!N13*invers!N$42</f>
        <v>94</v>
      </c>
      <c r="O13" s="3">
        <f>invers!O13*invers!O$42</f>
        <v>372</v>
      </c>
      <c r="P13" s="3">
        <f>invers!P13*invers!P$42</f>
        <v>247</v>
      </c>
      <c r="Q13" s="3">
        <f>invers!Q13*invers!Q$42</f>
        <v>222</v>
      </c>
      <c r="R13" s="3">
        <f>invers!R13*invers!R$42</f>
        <v>175</v>
      </c>
      <c r="S13" s="3">
        <f>invers!S13*invers!S$42</f>
        <v>152</v>
      </c>
      <c r="T13" s="3">
        <f>invers!T13*invers!T$42</f>
        <v>13842</v>
      </c>
      <c r="U13" s="3">
        <f>invers!U13*invers!U$42</f>
        <v>6127</v>
      </c>
      <c r="V13" s="3">
        <f>invers!V13*invers!V$42</f>
        <v>12260</v>
      </c>
      <c r="W13" s="3">
        <f>invers!W13*invers!W$42</f>
        <v>10</v>
      </c>
      <c r="X13" s="3">
        <f>invers!X13*invers!X$42</f>
        <v>4.32</v>
      </c>
      <c r="Y13" s="3">
        <f>invers!Y13*invers!Y$42</f>
        <v>3.1764705882352939</v>
      </c>
      <c r="Z13" s="3">
        <f>invers!Z13*invers!Z$42</f>
        <v>0</v>
      </c>
    </row>
    <row r="14" spans="1:26">
      <c r="A14" s="4">
        <v>9</v>
      </c>
      <c r="B14" s="1" t="s">
        <v>10</v>
      </c>
      <c r="C14" s="3">
        <f>1/skalogram2018kabkot!C14</f>
        <v>1.5384615384615385E-2</v>
      </c>
      <c r="D14" s="3">
        <f>invers!D14*invers!D$42</f>
        <v>1495</v>
      </c>
      <c r="E14" s="3">
        <f>invers!E14*invers!E$42</f>
        <v>477</v>
      </c>
      <c r="F14" s="3">
        <f>invers!F14*invers!F$42</f>
        <v>176</v>
      </c>
      <c r="G14" s="3">
        <f>invers!G14*invers!G$42</f>
        <v>190</v>
      </c>
      <c r="H14" s="3">
        <f>invers!H14*invers!H$42</f>
        <v>12</v>
      </c>
      <c r="I14" s="3">
        <f>invers!I14*invers!I$42</f>
        <v>8</v>
      </c>
      <c r="J14" s="3">
        <f>invers!J14*invers!J$42</f>
        <v>56</v>
      </c>
      <c r="K14" s="3">
        <f>invers!K14*invers!K$42</f>
        <v>62</v>
      </c>
      <c r="L14" s="3">
        <f>invers!L14*invers!L$42</f>
        <v>162</v>
      </c>
      <c r="M14" s="3">
        <f>invers!M14*invers!M$42</f>
        <v>3197</v>
      </c>
      <c r="N14" s="3">
        <f>invers!N14*invers!N$42</f>
        <v>169</v>
      </c>
      <c r="O14" s="3">
        <f>invers!O14*invers!O$42</f>
        <v>300</v>
      </c>
      <c r="P14" s="3">
        <f>invers!P14*invers!P$42</f>
        <v>222</v>
      </c>
      <c r="Q14" s="3">
        <f>invers!Q14*invers!Q$42</f>
        <v>260</v>
      </c>
      <c r="R14" s="3">
        <f>invers!R14*invers!R$42</f>
        <v>176</v>
      </c>
      <c r="S14" s="3">
        <f>invers!S14*invers!S$42</f>
        <v>176</v>
      </c>
      <c r="T14" s="3">
        <f>invers!T14*invers!T$42</f>
        <v>11365</v>
      </c>
      <c r="U14" s="3">
        <f>invers!U14*invers!U$42</f>
        <v>5569</v>
      </c>
      <c r="V14" s="3">
        <f>invers!V14*invers!V$42</f>
        <v>13037</v>
      </c>
      <c r="W14" s="3">
        <f>invers!W14*invers!W$42</f>
        <v>26</v>
      </c>
      <c r="X14" s="3">
        <f>invers!X14*invers!X$42</f>
        <v>4.32</v>
      </c>
      <c r="Y14" s="3">
        <f>invers!Y14*invers!Y$42</f>
        <v>7.9411764705882346</v>
      </c>
      <c r="Z14" s="3">
        <f>invers!Z14*invers!Z$42</f>
        <v>0</v>
      </c>
    </row>
    <row r="15" spans="1:26">
      <c r="A15" s="4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4">
        <v>10</v>
      </c>
      <c r="B16" s="1" t="s">
        <v>11</v>
      </c>
      <c r="C16" s="3">
        <f>1/skalogram2018kabkot!C16</f>
        <v>5.6497175141242938E-3</v>
      </c>
      <c r="D16" s="3">
        <f>invers!D16*invers!D$42</f>
        <v>2370</v>
      </c>
      <c r="E16" s="3">
        <f>invers!E16*invers!E$42</f>
        <v>959</v>
      </c>
      <c r="F16" s="3">
        <f>invers!F16*invers!F$42</f>
        <v>339</v>
      </c>
      <c r="G16" s="3">
        <f>invers!G16*invers!G$42</f>
        <v>314</v>
      </c>
      <c r="H16" s="3">
        <f>invers!H16*invers!H$42</f>
        <v>42</v>
      </c>
      <c r="I16" s="3">
        <f>invers!I16*invers!I$42</f>
        <v>26</v>
      </c>
      <c r="J16" s="3">
        <f>invers!J16*invers!J$42</f>
        <v>111</v>
      </c>
      <c r="K16" s="3">
        <f>invers!K16*invers!K$42</f>
        <v>303</v>
      </c>
      <c r="L16" s="3">
        <f>invers!L16*invers!L$42</f>
        <v>303</v>
      </c>
      <c r="M16" s="3">
        <f>invers!M16*invers!M$42</f>
        <v>5238</v>
      </c>
      <c r="N16" s="3">
        <f>invers!N16*invers!N$42</f>
        <v>108</v>
      </c>
      <c r="O16" s="3">
        <f>invers!O16*invers!O$42</f>
        <v>1047</v>
      </c>
      <c r="P16" s="3">
        <f>invers!P16*invers!P$42</f>
        <v>627</v>
      </c>
      <c r="Q16" s="3">
        <f>invers!Q16*invers!Q$42</f>
        <v>540</v>
      </c>
      <c r="R16" s="3">
        <f>invers!R16*invers!R$42</f>
        <v>277</v>
      </c>
      <c r="S16" s="3">
        <f>invers!S16*invers!S$42</f>
        <v>256</v>
      </c>
      <c r="T16" s="3">
        <f>invers!T16*invers!T$42</f>
        <v>10116</v>
      </c>
      <c r="U16" s="3">
        <f>invers!U16*invers!U$42</f>
        <v>5331</v>
      </c>
      <c r="V16" s="3">
        <f>invers!V16*invers!V$42</f>
        <v>9645</v>
      </c>
      <c r="W16" s="3">
        <f>invers!W16*invers!W$42</f>
        <v>77</v>
      </c>
      <c r="X16" s="3">
        <f>invers!X16*invers!X$42</f>
        <v>31.32</v>
      </c>
      <c r="Y16" s="3">
        <f>invers!Y16*invers!Y$42</f>
        <v>63.529411764705877</v>
      </c>
      <c r="Z16" s="3">
        <f>invers!Z16*invers!Z$42</f>
        <v>22.09090909090909</v>
      </c>
    </row>
    <row r="17" spans="1:26">
      <c r="A17" s="4">
        <v>11</v>
      </c>
      <c r="B17" s="1" t="s">
        <v>12</v>
      </c>
      <c r="C17" s="3">
        <f>1/skalogram2018kabkot!C17</f>
        <v>5.4644808743169399E-3</v>
      </c>
      <c r="D17" s="3">
        <f>invers!D17*invers!D$42</f>
        <v>321</v>
      </c>
      <c r="E17" s="3">
        <f>invers!E17*invers!E$42</f>
        <v>156</v>
      </c>
      <c r="F17" s="3">
        <f>invers!F17*invers!F$42</f>
        <v>84</v>
      </c>
      <c r="G17" s="3">
        <f>invers!G17*invers!G$42</f>
        <v>69</v>
      </c>
      <c r="H17" s="3">
        <f>invers!H17*invers!H$42</f>
        <v>28</v>
      </c>
      <c r="I17" s="3">
        <f>invers!I17*invers!I$42</f>
        <v>19</v>
      </c>
      <c r="J17" s="3">
        <f>invers!J17*invers!J$42</f>
        <v>31</v>
      </c>
      <c r="K17" s="3">
        <f>invers!K17*invers!K$42</f>
        <v>71</v>
      </c>
      <c r="L17" s="3">
        <f>invers!L17*invers!L$42</f>
        <v>117</v>
      </c>
      <c r="M17" s="3">
        <f>invers!M17*invers!M$42</f>
        <v>1229</v>
      </c>
      <c r="N17" s="3">
        <f>invers!N17*invers!N$42</f>
        <v>19</v>
      </c>
      <c r="O17" s="3">
        <f>invers!O17*invers!O$42</f>
        <v>430</v>
      </c>
      <c r="P17" s="3">
        <f>invers!P17*invers!P$42</f>
        <v>90</v>
      </c>
      <c r="Q17" s="3">
        <f>invers!Q17*invers!Q$42</f>
        <v>417</v>
      </c>
      <c r="R17" s="3">
        <f>invers!R17*invers!R$42</f>
        <v>209</v>
      </c>
      <c r="S17" s="3">
        <f>invers!S17*invers!S$42</f>
        <v>204</v>
      </c>
      <c r="T17" s="3">
        <f>invers!T17*invers!T$42</f>
        <v>1609</v>
      </c>
      <c r="U17" s="3">
        <f>invers!U17*invers!U$42</f>
        <v>818</v>
      </c>
      <c r="V17" s="3">
        <f>invers!V17*invers!V$42</f>
        <v>1015</v>
      </c>
      <c r="W17" s="3">
        <f>invers!W17*invers!W$42</f>
        <v>54</v>
      </c>
      <c r="X17" s="3">
        <f>invers!X17*invers!X$42</f>
        <v>9.7200000000000006</v>
      </c>
      <c r="Y17" s="3">
        <f>invers!Y17*invers!Y$42</f>
        <v>11.117647058823529</v>
      </c>
      <c r="Z17" s="3">
        <f>invers!Z17*invers!Z$42</f>
        <v>9.8181818181818183</v>
      </c>
    </row>
    <row r="18" spans="1:26">
      <c r="A18" s="4">
        <v>12</v>
      </c>
      <c r="B18" s="1" t="s">
        <v>13</v>
      </c>
      <c r="C18" s="3">
        <f>1/skalogram2018kabkot!C18</f>
        <v>6.0606060606060606E-3</v>
      </c>
      <c r="D18" s="3">
        <f>invers!D18*invers!D$42</f>
        <v>519</v>
      </c>
      <c r="E18" s="3">
        <f>invers!E18*invers!E$42</f>
        <v>240</v>
      </c>
      <c r="F18" s="3">
        <f>invers!F18*invers!F$42</f>
        <v>109</v>
      </c>
      <c r="G18" s="3">
        <f>invers!G18*invers!G$42</f>
        <v>105</v>
      </c>
      <c r="H18" s="3">
        <f>invers!H18*invers!H$42</f>
        <v>37</v>
      </c>
      <c r="I18" s="3">
        <f>invers!I18*invers!I$42</f>
        <v>24</v>
      </c>
      <c r="J18" s="3">
        <f>invers!J18*invers!J$42</f>
        <v>39</v>
      </c>
      <c r="K18" s="3">
        <f>invers!K18*invers!K$42</f>
        <v>151</v>
      </c>
      <c r="L18" s="3">
        <f>invers!L18*invers!L$42</f>
        <v>202</v>
      </c>
      <c r="M18" s="3">
        <f>invers!M18*invers!M$42</f>
        <v>1069</v>
      </c>
      <c r="N18" s="3">
        <f>invers!N18*invers!N$42</f>
        <v>20</v>
      </c>
      <c r="O18" s="3">
        <f>invers!O18*invers!O$42</f>
        <v>480</v>
      </c>
      <c r="P18" s="3">
        <f>invers!P18*invers!P$42</f>
        <v>45</v>
      </c>
      <c r="Q18" s="3">
        <f>invers!Q18*invers!Q$42</f>
        <v>342</v>
      </c>
      <c r="R18" s="3">
        <f>invers!R18*invers!R$42</f>
        <v>141</v>
      </c>
      <c r="S18" s="3">
        <f>invers!S18*invers!S$42</f>
        <v>187</v>
      </c>
      <c r="T18" s="3">
        <f>invers!T18*invers!T$42</f>
        <v>993</v>
      </c>
      <c r="U18" s="3">
        <f>invers!U18*invers!U$42</f>
        <v>834</v>
      </c>
      <c r="V18" s="3">
        <f>invers!V18*invers!V$42</f>
        <v>1588</v>
      </c>
      <c r="W18" s="3">
        <f>invers!W18*invers!W$42</f>
        <v>64</v>
      </c>
      <c r="X18" s="3">
        <f>invers!X18*invers!X$42</f>
        <v>15.120000000000001</v>
      </c>
      <c r="Y18" s="3">
        <f>invers!Y18*invers!Y$42</f>
        <v>3.1764705882352939</v>
      </c>
      <c r="Z18" s="3">
        <f>invers!Z18*invers!Z$42</f>
        <v>9.8181818181818183</v>
      </c>
    </row>
    <row r="19" spans="1:26">
      <c r="A19" s="4">
        <v>13</v>
      </c>
      <c r="B19" s="1" t="s">
        <v>14</v>
      </c>
      <c r="C19" s="3">
        <f>1/skalogram2018kabkot!C19</f>
        <v>8.3333333333333332E-3</v>
      </c>
      <c r="D19" s="3">
        <f>invers!D19*invers!D$42</f>
        <v>820</v>
      </c>
      <c r="E19" s="3">
        <f>invers!E19*invers!E$42</f>
        <v>347</v>
      </c>
      <c r="F19" s="3">
        <f>invers!F19*invers!F$42</f>
        <v>166</v>
      </c>
      <c r="G19" s="3">
        <f>invers!G19*invers!G$42</f>
        <v>128</v>
      </c>
      <c r="H19" s="3">
        <f>invers!H19*invers!H$42</f>
        <v>50</v>
      </c>
      <c r="I19" s="3">
        <f>invers!I19*invers!I$42</f>
        <v>51</v>
      </c>
      <c r="J19" s="3">
        <f>invers!J19*invers!J$42</f>
        <v>41</v>
      </c>
      <c r="K19" s="3">
        <f>invers!K19*invers!K$42</f>
        <v>222</v>
      </c>
      <c r="L19" s="3">
        <f>invers!L19*invers!L$42</f>
        <v>322</v>
      </c>
      <c r="M19" s="3">
        <f>invers!M19*invers!M$42</f>
        <v>1603</v>
      </c>
      <c r="N19" s="3">
        <f>invers!N19*invers!N$42</f>
        <v>75</v>
      </c>
      <c r="O19" s="3">
        <f>invers!O19*invers!O$42</f>
        <v>825</v>
      </c>
      <c r="P19" s="3">
        <f>invers!P19*invers!P$42</f>
        <v>42</v>
      </c>
      <c r="Q19" s="3">
        <f>invers!Q19*invers!Q$42</f>
        <v>724</v>
      </c>
      <c r="R19" s="3">
        <f>invers!R19*invers!R$42</f>
        <v>113</v>
      </c>
      <c r="S19" s="3">
        <f>invers!S19*invers!S$42</f>
        <v>302</v>
      </c>
      <c r="T19" s="3">
        <f>invers!T19*invers!T$42</f>
        <v>7185</v>
      </c>
      <c r="U19" s="3">
        <f>invers!U19*invers!U$42</f>
        <v>1237</v>
      </c>
      <c r="V19" s="3">
        <f>invers!V19*invers!V$42</f>
        <v>1837</v>
      </c>
      <c r="W19" s="3">
        <f>invers!W19*invers!W$42</f>
        <v>149</v>
      </c>
      <c r="X19" s="3">
        <f>invers!X19*invers!X$42</f>
        <v>47.52</v>
      </c>
      <c r="Y19" s="3">
        <f>invers!Y19*invers!Y$42</f>
        <v>14.294117647058822</v>
      </c>
      <c r="Z19" s="3">
        <f>invers!Z19*invers!Z$42</f>
        <v>4.9090909090909092</v>
      </c>
    </row>
    <row r="20" spans="1:26">
      <c r="A20" s="4">
        <v>14</v>
      </c>
      <c r="B20" s="1" t="s">
        <v>15</v>
      </c>
      <c r="C20" s="3">
        <f>1/skalogram2018kabkot!C20</f>
        <v>8.9285714285714281E-3</v>
      </c>
      <c r="D20" s="3">
        <f>invers!D20*invers!D$42</f>
        <v>1115</v>
      </c>
      <c r="E20" s="3">
        <f>invers!E20*invers!E$42</f>
        <v>427</v>
      </c>
      <c r="F20" s="3">
        <f>invers!F20*invers!F$42</f>
        <v>192</v>
      </c>
      <c r="G20" s="3">
        <f>invers!G20*invers!G$42</f>
        <v>154</v>
      </c>
      <c r="H20" s="3">
        <f>invers!H20*invers!H$42</f>
        <v>34</v>
      </c>
      <c r="I20" s="3">
        <f>invers!I20*invers!I$42</f>
        <v>35</v>
      </c>
      <c r="J20" s="3">
        <f>invers!J20*invers!J$42</f>
        <v>66</v>
      </c>
      <c r="K20" s="3">
        <f>invers!K20*invers!K$42</f>
        <v>485</v>
      </c>
      <c r="L20" s="3">
        <f>invers!L20*invers!L$42</f>
        <v>288</v>
      </c>
      <c r="M20" s="3">
        <f>invers!M20*invers!M$42</f>
        <v>2873</v>
      </c>
      <c r="N20" s="3">
        <f>invers!N20*invers!N$42</f>
        <v>83</v>
      </c>
      <c r="O20" s="3">
        <f>invers!O20*invers!O$42</f>
        <v>662</v>
      </c>
      <c r="P20" s="3">
        <f>invers!P20*invers!P$42</f>
        <v>54</v>
      </c>
      <c r="Q20" s="3">
        <f>invers!Q20*invers!Q$42</f>
        <v>271</v>
      </c>
      <c r="R20" s="3">
        <f>invers!R20*invers!R$42</f>
        <v>84</v>
      </c>
      <c r="S20" s="3">
        <f>invers!S20*invers!S$42</f>
        <v>262</v>
      </c>
      <c r="T20" s="3">
        <f>invers!T20*invers!T$42</f>
        <v>2138</v>
      </c>
      <c r="U20" s="3">
        <f>invers!U20*invers!U$42</f>
        <v>1740</v>
      </c>
      <c r="V20" s="3">
        <f>invers!V20*invers!V$42</f>
        <v>3396</v>
      </c>
      <c r="W20" s="3">
        <f>invers!W20*invers!W$42</f>
        <v>41</v>
      </c>
      <c r="X20" s="3">
        <f>invers!X20*invers!X$42</f>
        <v>5.4</v>
      </c>
      <c r="Y20" s="3">
        <f>invers!Y20*invers!Y$42</f>
        <v>33.352941176470587</v>
      </c>
      <c r="Z20" s="3">
        <f>invers!Z20*invers!Z$42</f>
        <v>14.727272727272727</v>
      </c>
    </row>
    <row r="21" spans="1:26">
      <c r="A21" s="4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4">
        <v>15</v>
      </c>
      <c r="B22" s="1" t="s">
        <v>16</v>
      </c>
      <c r="C22" s="3">
        <f>1/skalogram2018kabkot!C22</f>
        <v>1.6129032258064516E-2</v>
      </c>
      <c r="D22" s="3">
        <f>invers!D22*invers!D$42</f>
        <v>482</v>
      </c>
      <c r="E22" s="3">
        <f>invers!E22*invers!E$42</f>
        <v>204</v>
      </c>
      <c r="F22" s="3">
        <f>invers!F22*invers!F$42</f>
        <v>55</v>
      </c>
      <c r="G22" s="3">
        <f>invers!G22*invers!G$42</f>
        <v>46</v>
      </c>
      <c r="H22" s="3">
        <f>invers!H22*invers!H$42</f>
        <v>11</v>
      </c>
      <c r="I22" s="3">
        <f>invers!I22*invers!I$42</f>
        <v>10</v>
      </c>
      <c r="J22" s="3">
        <f>invers!J22*invers!J$42</f>
        <v>25</v>
      </c>
      <c r="K22" s="3">
        <f>invers!K22*invers!K$42</f>
        <v>78</v>
      </c>
      <c r="L22" s="3">
        <f>invers!L22*invers!L$42</f>
        <v>67</v>
      </c>
      <c r="M22" s="3">
        <f>invers!M22*invers!M$42</f>
        <v>1212</v>
      </c>
      <c r="N22" s="3">
        <f>invers!N22*invers!N$42</f>
        <v>28</v>
      </c>
      <c r="O22" s="3">
        <f>invers!O22*invers!O$42</f>
        <v>201</v>
      </c>
      <c r="P22" s="3">
        <f>invers!P22*invers!P$42</f>
        <v>63</v>
      </c>
      <c r="Q22" s="3">
        <f>invers!Q22*invers!Q$42</f>
        <v>107</v>
      </c>
      <c r="R22" s="3">
        <f>invers!R22*invers!R$42</f>
        <v>94</v>
      </c>
      <c r="S22" s="3">
        <f>invers!S22*invers!S$42</f>
        <v>80</v>
      </c>
      <c r="T22" s="3">
        <f>invers!T22*invers!T$42</f>
        <v>2073</v>
      </c>
      <c r="U22" s="3">
        <f>invers!U22*invers!U$42</f>
        <v>1097</v>
      </c>
      <c r="V22" s="3">
        <f>invers!V22*invers!V$42</f>
        <v>3017</v>
      </c>
      <c r="W22" s="3">
        <f>invers!W22*invers!W$42</f>
        <v>12</v>
      </c>
      <c r="X22" s="3">
        <f>invers!X22*invers!X$42</f>
        <v>3.24</v>
      </c>
      <c r="Y22" s="3">
        <f>invers!Y22*invers!Y$42</f>
        <v>1.588235294117647</v>
      </c>
      <c r="Z22" s="3">
        <f>invers!Z22*invers!Z$42</f>
        <v>2.4545454545454546</v>
      </c>
    </row>
    <row r="23" spans="1:26">
      <c r="A23" s="4">
        <v>16</v>
      </c>
      <c r="B23" s="1" t="s">
        <v>17</v>
      </c>
      <c r="C23" s="3">
        <f>1/skalogram2018kabkot!C23</f>
        <v>1.0416666666666666E-2</v>
      </c>
      <c r="D23" s="3">
        <f>invers!D23*invers!D$42</f>
        <v>1138</v>
      </c>
      <c r="E23" s="3">
        <f>invers!E23*invers!E$42</f>
        <v>235</v>
      </c>
      <c r="F23" s="3">
        <f>invers!F23*invers!F$42</f>
        <v>87</v>
      </c>
      <c r="G23" s="3">
        <f>invers!G23*invers!G$42</f>
        <v>117</v>
      </c>
      <c r="H23" s="3">
        <f>invers!H23*invers!H$42</f>
        <v>20</v>
      </c>
      <c r="I23" s="3">
        <f>invers!I23*invers!I$42</f>
        <v>19</v>
      </c>
      <c r="J23" s="3">
        <f>invers!J23*invers!J$42</f>
        <v>55</v>
      </c>
      <c r="K23" s="3">
        <f>invers!K23*invers!K$42</f>
        <v>252</v>
      </c>
      <c r="L23" s="3">
        <f>invers!L23*invers!L$42</f>
        <v>233</v>
      </c>
      <c r="M23" s="3">
        <f>invers!M23*invers!M$42</f>
        <v>2633</v>
      </c>
      <c r="N23" s="3">
        <f>invers!N23*invers!N$42</f>
        <v>127</v>
      </c>
      <c r="O23" s="3">
        <f>invers!O23*invers!O$42</f>
        <v>523</v>
      </c>
      <c r="P23" s="3">
        <f>invers!P23*invers!P$42</f>
        <v>55</v>
      </c>
      <c r="Q23" s="3">
        <f>invers!Q23*invers!Q$42</f>
        <v>184</v>
      </c>
      <c r="R23" s="3">
        <f>invers!R23*invers!R$42</f>
        <v>172</v>
      </c>
      <c r="S23" s="3">
        <f>invers!S23*invers!S$42</f>
        <v>178</v>
      </c>
      <c r="T23" s="3">
        <f>invers!T23*invers!T$42</f>
        <v>5383</v>
      </c>
      <c r="U23" s="3">
        <f>invers!U23*invers!U$42</f>
        <v>1896</v>
      </c>
      <c r="V23" s="3">
        <f>invers!V23*invers!V$42</f>
        <v>4721</v>
      </c>
      <c r="W23" s="3">
        <f>invers!W23*invers!W$42</f>
        <v>25</v>
      </c>
      <c r="X23" s="3">
        <f>invers!X23*invers!X$42</f>
        <v>4.32</v>
      </c>
      <c r="Y23" s="3">
        <f>invers!Y23*invers!Y$42</f>
        <v>12.705882352941176</v>
      </c>
      <c r="Z23" s="3">
        <f>invers!Z23*invers!Z$42</f>
        <v>0</v>
      </c>
    </row>
    <row r="24" spans="1:26">
      <c r="A24" s="4">
        <v>17</v>
      </c>
      <c r="B24" s="1" t="s">
        <v>18</v>
      </c>
      <c r="C24" s="3">
        <f>1/skalogram2018kabkot!C24</f>
        <v>8.130081300813009E-3</v>
      </c>
      <c r="D24" s="3">
        <f>invers!D24*invers!D$42</f>
        <v>984</v>
      </c>
      <c r="E24" s="3">
        <f>invers!E24*invers!E$42</f>
        <v>220</v>
      </c>
      <c r="F24" s="3">
        <f>invers!F24*invers!F$42</f>
        <v>83</v>
      </c>
      <c r="G24" s="3">
        <f>invers!G24*invers!G$42</f>
        <v>102</v>
      </c>
      <c r="H24" s="3">
        <f>invers!H24*invers!H$42</f>
        <v>18</v>
      </c>
      <c r="I24" s="3">
        <f>invers!I24*invers!I$42</f>
        <v>16</v>
      </c>
      <c r="J24" s="3">
        <f>invers!J24*invers!J$42</f>
        <v>55</v>
      </c>
      <c r="K24" s="3">
        <f>invers!K24*invers!K$42</f>
        <v>100</v>
      </c>
      <c r="L24" s="3">
        <f>invers!L24*invers!L$42</f>
        <v>154</v>
      </c>
      <c r="M24" s="3">
        <f>invers!M24*invers!M$42</f>
        <v>2164</v>
      </c>
      <c r="N24" s="3">
        <f>invers!N24*invers!N$42</f>
        <v>58</v>
      </c>
      <c r="O24" s="3">
        <f>invers!O24*invers!O$42</f>
        <v>268</v>
      </c>
      <c r="P24" s="3">
        <f>invers!P24*invers!P$42</f>
        <v>182</v>
      </c>
      <c r="Q24" s="3">
        <f>invers!Q24*invers!Q$42</f>
        <v>214</v>
      </c>
      <c r="R24" s="3">
        <f>invers!R24*invers!R$42</f>
        <v>125</v>
      </c>
      <c r="S24" s="3">
        <f>invers!S24*invers!S$42</f>
        <v>216</v>
      </c>
      <c r="T24" s="3">
        <f>invers!T24*invers!T$42</f>
        <v>2584</v>
      </c>
      <c r="U24" s="3">
        <f>invers!U24*invers!U$42</f>
        <v>1827</v>
      </c>
      <c r="V24" s="3">
        <f>invers!V24*invers!V$42</f>
        <v>4068</v>
      </c>
      <c r="W24" s="3">
        <f>invers!W24*invers!W$42</f>
        <v>18</v>
      </c>
      <c r="X24" s="3">
        <f>invers!X24*invers!X$42</f>
        <v>6.48</v>
      </c>
      <c r="Y24" s="3">
        <f>invers!Y24*invers!Y$42</f>
        <v>0</v>
      </c>
      <c r="Z24" s="3">
        <f>invers!Z24*invers!Z$42</f>
        <v>0</v>
      </c>
    </row>
    <row r="25" spans="1:26">
      <c r="A25" s="4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4">
        <v>18</v>
      </c>
      <c r="B26" s="1" t="s">
        <v>19</v>
      </c>
      <c r="C26" s="3">
        <f>1/skalogram2018kabkot!C26</f>
        <v>1</v>
      </c>
      <c r="D26" s="3">
        <f>invers!D26*invers!D$42</f>
        <v>561</v>
      </c>
      <c r="E26" s="3">
        <f>invers!E26*invers!E$42</f>
        <v>287</v>
      </c>
      <c r="F26" s="3">
        <f>invers!F26*invers!F$42</f>
        <v>177</v>
      </c>
      <c r="G26" s="3">
        <f>invers!G26*invers!G$42</f>
        <v>103</v>
      </c>
      <c r="H26" s="3">
        <f>invers!H26*invers!H$42</f>
        <v>109</v>
      </c>
      <c r="I26" s="3">
        <f>invers!I26*invers!I$42</f>
        <v>35</v>
      </c>
      <c r="J26" s="3">
        <f>invers!J26*invers!J$42</f>
        <v>77</v>
      </c>
      <c r="K26" s="3">
        <f>invers!K26*invers!K$42</f>
        <v>199</v>
      </c>
      <c r="L26" s="3">
        <f>invers!L26*invers!L$42</f>
        <v>431</v>
      </c>
      <c r="M26" s="3">
        <f>invers!M26*invers!M$42</f>
        <v>2145</v>
      </c>
      <c r="N26" s="3">
        <f>invers!N26*invers!N$42</f>
        <v>78</v>
      </c>
      <c r="O26" s="3">
        <f>invers!O26*invers!O$42</f>
        <v>789</v>
      </c>
      <c r="P26" s="3">
        <f>invers!P26*invers!P$42</f>
        <v>499</v>
      </c>
      <c r="Q26" s="3">
        <f>invers!Q26*invers!Q$42</f>
        <v>1086</v>
      </c>
      <c r="R26" s="3">
        <f>invers!R26*invers!R$42</f>
        <v>385</v>
      </c>
      <c r="S26" s="3">
        <f>invers!S26*invers!S$42</f>
        <v>508</v>
      </c>
      <c r="T26" s="3">
        <f>invers!T26*invers!T$42</f>
        <v>5882</v>
      </c>
      <c r="U26" s="3">
        <f>invers!U26*invers!U$42</f>
        <v>2752</v>
      </c>
      <c r="V26" s="3">
        <f>invers!V26*invers!V$42</f>
        <v>1165</v>
      </c>
      <c r="W26" s="3">
        <f>invers!W26*invers!W$42</f>
        <v>142</v>
      </c>
      <c r="X26" s="3">
        <f>invers!X26*invers!X$42</f>
        <v>27</v>
      </c>
      <c r="Y26" s="3">
        <f>invers!Y26*invers!Y$42</f>
        <v>38.117647058823529</v>
      </c>
      <c r="Z26" s="3">
        <f>invers!Z26*invers!Z$42</f>
        <v>9.8181818181818183</v>
      </c>
    </row>
    <row r="27" spans="1:26">
      <c r="A27" s="4">
        <v>19</v>
      </c>
      <c r="B27" s="1" t="s">
        <v>20</v>
      </c>
      <c r="C27" s="3">
        <f>1/skalogram2018kabkot!C27</f>
        <v>0.05</v>
      </c>
      <c r="D27" s="3">
        <f>invers!D27*invers!D$42</f>
        <v>1629</v>
      </c>
      <c r="E27" s="3">
        <f>invers!E27*invers!E$42</f>
        <v>524</v>
      </c>
      <c r="F27" s="3">
        <f>invers!F27*invers!F$42</f>
        <v>219</v>
      </c>
      <c r="G27" s="3">
        <f>invers!G27*invers!G$42</f>
        <v>135</v>
      </c>
      <c r="H27" s="3">
        <f>invers!H27*invers!H$42</f>
        <v>26</v>
      </c>
      <c r="I27" s="3">
        <f>invers!I27*invers!I$42</f>
        <v>9</v>
      </c>
      <c r="J27" s="3">
        <f>invers!J27*invers!J$42</f>
        <v>68</v>
      </c>
      <c r="K27" s="3">
        <f>invers!K27*invers!K$42</f>
        <v>218</v>
      </c>
      <c r="L27" s="3">
        <f>invers!L27*invers!L$42</f>
        <v>307</v>
      </c>
      <c r="M27" s="3">
        <f>invers!M27*invers!M$42</f>
        <v>4639</v>
      </c>
      <c r="N27" s="3">
        <f>invers!N27*invers!N$42</f>
        <v>56</v>
      </c>
      <c r="O27" s="3">
        <f>invers!O27*invers!O$42</f>
        <v>507</v>
      </c>
      <c r="P27" s="3">
        <f>invers!P27*invers!P$42</f>
        <v>156</v>
      </c>
      <c r="Q27" s="3">
        <f>invers!Q27*invers!Q$42</f>
        <v>328</v>
      </c>
      <c r="R27" s="3">
        <f>invers!R27*invers!R$42</f>
        <v>367</v>
      </c>
      <c r="S27" s="3">
        <f>invers!S27*invers!S$42</f>
        <v>251</v>
      </c>
      <c r="T27" s="3">
        <f>invers!T27*invers!T$42</f>
        <v>15047</v>
      </c>
      <c r="U27" s="3">
        <f>invers!U27*invers!U$42</f>
        <v>5503</v>
      </c>
      <c r="V27" s="3">
        <f>invers!V27*invers!V$42</f>
        <v>6287</v>
      </c>
      <c r="W27" s="3">
        <f>invers!W27*invers!W$42</f>
        <v>15</v>
      </c>
      <c r="X27" s="3">
        <f>invers!X27*invers!X$42</f>
        <v>3.24</v>
      </c>
      <c r="Y27" s="3">
        <f>invers!Y27*invers!Y$42</f>
        <v>1.588235294117647</v>
      </c>
      <c r="Z27" s="3">
        <f>invers!Z27*invers!Z$42</f>
        <v>2.4545454545454546</v>
      </c>
    </row>
    <row r="28" spans="1:26">
      <c r="A28" s="4">
        <v>20</v>
      </c>
      <c r="B28" s="1" t="s">
        <v>21</v>
      </c>
      <c r="C28" s="3">
        <f>1/skalogram2018kabkot!C28</f>
        <v>6.25E-2</v>
      </c>
      <c r="D28" s="3">
        <f>invers!D28*invers!D$42</f>
        <v>882</v>
      </c>
      <c r="E28" s="3">
        <f>invers!E28*invers!E$42</f>
        <v>309</v>
      </c>
      <c r="F28" s="3">
        <f>invers!F28*invers!F$42</f>
        <v>141</v>
      </c>
      <c r="G28" s="3">
        <f>invers!G28*invers!G$42</f>
        <v>100</v>
      </c>
      <c r="H28" s="3">
        <f>invers!H28*invers!H$42</f>
        <v>10</v>
      </c>
      <c r="I28" s="3">
        <f>invers!I28*invers!I$42</f>
        <v>9</v>
      </c>
      <c r="J28" s="3">
        <f>invers!J28*invers!J$42</f>
        <v>39</v>
      </c>
      <c r="K28" s="3">
        <f>invers!K28*invers!K$42</f>
        <v>86</v>
      </c>
      <c r="L28" s="3">
        <f>invers!L28*invers!L$42</f>
        <v>122</v>
      </c>
      <c r="M28" s="3">
        <f>invers!M28*invers!M$42</f>
        <v>2348</v>
      </c>
      <c r="N28" s="3">
        <f>invers!N28*invers!N$42</f>
        <v>51</v>
      </c>
      <c r="O28" s="3">
        <f>invers!O28*invers!O$42</f>
        <v>290</v>
      </c>
      <c r="P28" s="3">
        <f>invers!P28*invers!P$42</f>
        <v>204</v>
      </c>
      <c r="Q28" s="3">
        <f>invers!Q28*invers!Q$42</f>
        <v>167</v>
      </c>
      <c r="R28" s="3">
        <f>invers!R28*invers!R$42</f>
        <v>146</v>
      </c>
      <c r="S28" s="3">
        <f>invers!S28*invers!S$42</f>
        <v>85</v>
      </c>
      <c r="T28" s="3">
        <f>invers!T28*invers!T$42</f>
        <v>3704</v>
      </c>
      <c r="U28" s="3">
        <f>invers!U28*invers!U$42</f>
        <v>3381</v>
      </c>
      <c r="V28" s="3">
        <f>invers!V28*invers!V$42</f>
        <v>5085</v>
      </c>
      <c r="W28" s="3">
        <f>invers!W28*invers!W$42</f>
        <v>12</v>
      </c>
      <c r="X28" s="3">
        <f>invers!X28*invers!X$42</f>
        <v>4.32</v>
      </c>
      <c r="Y28" s="3">
        <f>invers!Y28*invers!Y$42</f>
        <v>1.588235294117647</v>
      </c>
      <c r="Z28" s="3">
        <f>invers!Z28*invers!Z$42</f>
        <v>2.4545454545454546</v>
      </c>
    </row>
    <row r="29" spans="1:26">
      <c r="A29" s="4">
        <v>21</v>
      </c>
      <c r="B29" s="1" t="s">
        <v>22</v>
      </c>
      <c r="C29" s="3">
        <f>1/skalogram2018kabkot!C29</f>
        <v>7.6923076923076927E-2</v>
      </c>
      <c r="D29" s="3">
        <f>invers!D29*invers!D$42</f>
        <v>146</v>
      </c>
      <c r="E29" s="3">
        <f>invers!E29*invers!E$42</f>
        <v>53</v>
      </c>
      <c r="F29" s="3">
        <f>invers!F29*invers!F$42</f>
        <v>26</v>
      </c>
      <c r="G29" s="3">
        <f>invers!G29*invers!G$42</f>
        <v>24</v>
      </c>
      <c r="H29" s="3">
        <f>invers!H29*invers!H$42</f>
        <v>11</v>
      </c>
      <c r="I29" s="3">
        <f>invers!I29*invers!I$42</f>
        <v>6</v>
      </c>
      <c r="J29" s="3">
        <f>invers!J29*invers!J$42</f>
        <v>14</v>
      </c>
      <c r="K29" s="3">
        <f>invers!K29*invers!K$42</f>
        <v>47</v>
      </c>
      <c r="L29" s="3">
        <f>invers!L29*invers!L$42</f>
        <v>71</v>
      </c>
      <c r="M29" s="3">
        <f>invers!M29*invers!M$42</f>
        <v>399</v>
      </c>
      <c r="N29" s="3">
        <f>invers!N29*invers!N$42</f>
        <v>9</v>
      </c>
      <c r="O29" s="3">
        <f>invers!O29*invers!O$42</f>
        <v>90</v>
      </c>
      <c r="P29" s="3">
        <f>invers!P29*invers!P$42</f>
        <v>6</v>
      </c>
      <c r="Q29" s="3">
        <f>invers!Q29*invers!Q$42</f>
        <v>70</v>
      </c>
      <c r="R29" s="3">
        <f>invers!R29*invers!R$42</f>
        <v>102</v>
      </c>
      <c r="S29" s="3">
        <f>invers!S29*invers!S$42</f>
        <v>50</v>
      </c>
      <c r="T29" s="3">
        <f>invers!T29*invers!T$42</f>
        <v>825</v>
      </c>
      <c r="U29" s="3">
        <f>invers!U29*invers!U$42</f>
        <v>511</v>
      </c>
      <c r="V29" s="3">
        <f>invers!V29*invers!V$42</f>
        <v>464</v>
      </c>
      <c r="W29" s="3">
        <f>invers!W29*invers!W$42</f>
        <v>20</v>
      </c>
      <c r="X29" s="3">
        <f>invers!X29*invers!X$42</f>
        <v>2.16</v>
      </c>
      <c r="Y29" s="3">
        <f>invers!Y29*invers!Y$42</f>
        <v>0</v>
      </c>
      <c r="Z29" s="3">
        <f>invers!Z29*invers!Z$42</f>
        <v>2.4545454545454546</v>
      </c>
    </row>
    <row r="30" spans="1:26">
      <c r="A30" s="4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4">
        <v>22</v>
      </c>
      <c r="B31" s="1" t="s">
        <v>23</v>
      </c>
      <c r="C31" s="3">
        <f>1/skalogram2018kabkot!C31</f>
        <v>8.8495575221238937E-3</v>
      </c>
      <c r="D31" s="3">
        <f>invers!D31*invers!D$42</f>
        <v>291</v>
      </c>
      <c r="E31" s="3">
        <f>invers!E31*invers!E$42</f>
        <v>118</v>
      </c>
      <c r="F31" s="3">
        <f>invers!F31*invers!F$42</f>
        <v>62</v>
      </c>
      <c r="G31" s="3">
        <f>invers!G31*invers!G$42</f>
        <v>54</v>
      </c>
      <c r="H31" s="3">
        <f>invers!H31*invers!H$42</f>
        <v>22</v>
      </c>
      <c r="I31" s="3">
        <f>invers!I31*invers!I$42</f>
        <v>9</v>
      </c>
      <c r="J31" s="3">
        <f>invers!J31*invers!J$42</f>
        <v>26</v>
      </c>
      <c r="K31" s="3">
        <f>invers!K31*invers!K$42</f>
        <v>50</v>
      </c>
      <c r="L31" s="3">
        <f>invers!L31*invers!L$42</f>
        <v>123</v>
      </c>
      <c r="M31" s="3">
        <f>invers!M31*invers!M$42</f>
        <v>875</v>
      </c>
      <c r="N31" s="3">
        <f>invers!N31*invers!N$42</f>
        <v>18</v>
      </c>
      <c r="O31" s="3">
        <f>invers!O31*invers!O$42</f>
        <v>127</v>
      </c>
      <c r="P31" s="3">
        <f>invers!P31*invers!P$42</f>
        <v>43</v>
      </c>
      <c r="Q31" s="3">
        <f>invers!Q31*invers!Q$42</f>
        <v>89</v>
      </c>
      <c r="R31" s="3">
        <f>invers!R31*invers!R$42</f>
        <v>152</v>
      </c>
      <c r="S31" s="3">
        <f>invers!S31*invers!S$42</f>
        <v>92</v>
      </c>
      <c r="T31" s="3">
        <f>invers!T31*invers!T$42</f>
        <v>7244</v>
      </c>
      <c r="U31" s="3">
        <f>invers!U31*invers!U$42</f>
        <v>999</v>
      </c>
      <c r="V31" s="3">
        <f>invers!V31*invers!V$42</f>
        <v>2405</v>
      </c>
      <c r="W31" s="3">
        <f>invers!W31*invers!W$42</f>
        <v>8</v>
      </c>
      <c r="X31" s="3">
        <f>invers!X31*invers!X$42</f>
        <v>1.08</v>
      </c>
      <c r="Y31" s="3">
        <f>invers!Y31*invers!Y$42</f>
        <v>0</v>
      </c>
      <c r="Z31" s="3">
        <f>invers!Z31*invers!Z$42</f>
        <v>0</v>
      </c>
    </row>
    <row r="32" spans="1:26">
      <c r="A32" s="4">
        <v>23</v>
      </c>
      <c r="B32" s="1" t="s">
        <v>24</v>
      </c>
      <c r="C32" s="3">
        <f>1/skalogram2018kabkot!C32</f>
        <v>9.0909090909090905E-3</v>
      </c>
      <c r="D32" s="3">
        <f>invers!D32*invers!D$42</f>
        <v>1302</v>
      </c>
      <c r="E32" s="3">
        <f>invers!E32*invers!E$42</f>
        <v>460</v>
      </c>
      <c r="F32" s="3">
        <f>invers!F32*invers!F$42</f>
        <v>159</v>
      </c>
      <c r="G32" s="3">
        <f>invers!G32*invers!G$42</f>
        <v>137</v>
      </c>
      <c r="H32" s="3">
        <f>invers!H32*invers!H$42</f>
        <v>9</v>
      </c>
      <c r="I32" s="3">
        <f>invers!I32*invers!I$42</f>
        <v>2</v>
      </c>
      <c r="J32" s="3">
        <f>invers!J32*invers!J$42</f>
        <v>56</v>
      </c>
      <c r="K32" s="3">
        <f>invers!K32*invers!K$42</f>
        <v>79</v>
      </c>
      <c r="L32" s="3">
        <f>invers!L32*invers!L$42</f>
        <v>114</v>
      </c>
      <c r="M32" s="3">
        <f>invers!M32*invers!M$42</f>
        <v>2752</v>
      </c>
      <c r="N32" s="3">
        <f>invers!N32*invers!N$42</f>
        <v>799</v>
      </c>
      <c r="O32" s="3">
        <f>invers!O32*invers!O$42</f>
        <v>119</v>
      </c>
      <c r="P32" s="3">
        <f>invers!P32*invers!P$42</f>
        <v>86</v>
      </c>
      <c r="Q32" s="3">
        <f>invers!Q32*invers!Q$42</f>
        <v>153</v>
      </c>
      <c r="R32" s="3">
        <f>invers!R32*invers!R$42</f>
        <v>184</v>
      </c>
      <c r="S32" s="3">
        <f>invers!S32*invers!S$42</f>
        <v>127</v>
      </c>
      <c r="T32" s="3">
        <f>invers!T32*invers!T$42</f>
        <v>11748</v>
      </c>
      <c r="U32" s="3">
        <f>invers!U32*invers!U$42</f>
        <v>3982</v>
      </c>
      <c r="V32" s="3">
        <f>invers!V32*invers!V$42</f>
        <v>8188</v>
      </c>
      <c r="W32" s="3">
        <f>invers!W32*invers!W$42</f>
        <v>2</v>
      </c>
      <c r="X32" s="3">
        <f>invers!X32*invers!X$42</f>
        <v>0</v>
      </c>
      <c r="Y32" s="3">
        <f>invers!Y32*invers!Y$42</f>
        <v>0</v>
      </c>
      <c r="Z32" s="3">
        <f>invers!Z32*invers!Z$42</f>
        <v>0</v>
      </c>
    </row>
    <row r="33" spans="1:26">
      <c r="A33" s="4">
        <v>24</v>
      </c>
      <c r="B33" s="2" t="s">
        <v>25</v>
      </c>
      <c r="C33" s="3">
        <f>1/skalogram2018kabkot!C33</f>
        <v>1.4285714285714285E-2</v>
      </c>
      <c r="D33" s="3">
        <f>invers!D33*invers!D$42</f>
        <v>1881</v>
      </c>
      <c r="E33" s="3">
        <f>invers!E33*invers!E$42</f>
        <v>665</v>
      </c>
      <c r="F33" s="3">
        <f>invers!F33*invers!F$42</f>
        <v>252</v>
      </c>
      <c r="G33" s="3">
        <f>invers!G33*invers!G$42</f>
        <v>160</v>
      </c>
      <c r="H33" s="3">
        <f>invers!H33*invers!H$42</f>
        <v>20</v>
      </c>
      <c r="I33" s="3">
        <f>invers!I33*invers!I$42</f>
        <v>8</v>
      </c>
      <c r="J33" s="3">
        <f>invers!J33*invers!J$42</f>
        <v>90</v>
      </c>
      <c r="K33" s="3">
        <f>invers!K33*invers!K$42</f>
        <v>126</v>
      </c>
      <c r="L33" s="3">
        <f>invers!L33*invers!L$42</f>
        <v>162</v>
      </c>
      <c r="M33" s="3">
        <f>invers!M33*invers!M$42</f>
        <v>4581</v>
      </c>
      <c r="N33" s="3">
        <f>invers!N33*invers!N$42</f>
        <v>87</v>
      </c>
      <c r="O33" s="3">
        <f>invers!O33*invers!O$42</f>
        <v>237</v>
      </c>
      <c r="P33" s="3">
        <f>invers!P33*invers!P$42</f>
        <v>369</v>
      </c>
      <c r="Q33" s="3">
        <f>invers!Q33*invers!Q$42</f>
        <v>329</v>
      </c>
      <c r="R33" s="3">
        <f>invers!R33*invers!R$42</f>
        <v>223</v>
      </c>
      <c r="S33" s="3">
        <f>invers!S33*invers!S$42</f>
        <v>173</v>
      </c>
      <c r="T33" s="3">
        <f>invers!T33*invers!T$42</f>
        <v>16528</v>
      </c>
      <c r="U33" s="3">
        <f>invers!U33*invers!U$42</f>
        <v>5496</v>
      </c>
      <c r="V33" s="3">
        <f>invers!V33*invers!V$42</f>
        <v>9812</v>
      </c>
      <c r="W33" s="3">
        <f>invers!W33*invers!W$42</f>
        <v>5</v>
      </c>
      <c r="X33" s="3">
        <f>invers!X33*invers!X$42</f>
        <v>1.08</v>
      </c>
      <c r="Y33" s="3">
        <f>invers!Y33*invers!Y$42</f>
        <v>0</v>
      </c>
      <c r="Z33" s="3">
        <f>invers!Z33*invers!Z$42</f>
        <v>0</v>
      </c>
    </row>
    <row r="34" spans="1:26">
      <c r="A34" s="4">
        <v>25</v>
      </c>
      <c r="B34" s="1" t="s">
        <v>26</v>
      </c>
      <c r="C34" s="3">
        <f>1/skalogram2018kabkot!C34</f>
        <v>6.8493150684931503E-3</v>
      </c>
      <c r="D34" s="3">
        <f>invers!D34*invers!D$42</f>
        <v>108</v>
      </c>
      <c r="E34" s="3">
        <f>invers!E34*invers!E$42</f>
        <v>36</v>
      </c>
      <c r="F34" s="3">
        <f>invers!F34*invers!F$42</f>
        <v>13</v>
      </c>
      <c r="G34" s="3">
        <f>invers!G34*invers!G$42</f>
        <v>16</v>
      </c>
      <c r="H34" s="3">
        <f>invers!H34*invers!H$42</f>
        <v>4</v>
      </c>
      <c r="I34" s="3">
        <f>invers!I34*invers!I$42</f>
        <v>3</v>
      </c>
      <c r="J34" s="3">
        <f>invers!J34*invers!J$42</f>
        <v>10</v>
      </c>
      <c r="K34" s="3">
        <f>invers!K34*invers!K$42</f>
        <v>9</v>
      </c>
      <c r="L34" s="3">
        <f>invers!L34*invers!L$42</f>
        <v>21</v>
      </c>
      <c r="M34" s="3">
        <f>invers!M34*invers!M$42</f>
        <v>199</v>
      </c>
      <c r="N34" s="3">
        <f>invers!N34*invers!N$42</f>
        <v>6</v>
      </c>
      <c r="O34" s="3">
        <f>invers!O34*invers!O$42</f>
        <v>21</v>
      </c>
      <c r="P34" s="3">
        <f>invers!P34*invers!P$42</f>
        <v>7</v>
      </c>
      <c r="Q34" s="3">
        <f>invers!Q34*invers!Q$42</f>
        <v>51</v>
      </c>
      <c r="R34" s="3">
        <f>invers!R34*invers!R$42</f>
        <v>64</v>
      </c>
      <c r="S34" s="3">
        <f>invers!S34*invers!S$42</f>
        <v>25</v>
      </c>
      <c r="T34" s="3">
        <f>invers!T34*invers!T$42</f>
        <v>1189</v>
      </c>
      <c r="U34" s="3">
        <f>invers!U34*invers!U$42</f>
        <v>317</v>
      </c>
      <c r="V34" s="3">
        <f>invers!V34*invers!V$42</f>
        <v>663</v>
      </c>
      <c r="W34" s="3">
        <f>invers!W34*invers!W$42</f>
        <v>9</v>
      </c>
      <c r="X34" s="3">
        <f>invers!X34*invers!X$42</f>
        <v>4.32</v>
      </c>
      <c r="Y34" s="3">
        <f>invers!Y34*invers!Y$42</f>
        <v>0</v>
      </c>
      <c r="Z34" s="3">
        <f>invers!Z34*invers!Z$42</f>
        <v>0</v>
      </c>
    </row>
    <row r="35" spans="1:26">
      <c r="A35" s="4">
        <v>26</v>
      </c>
      <c r="B35" s="1" t="s">
        <v>27</v>
      </c>
      <c r="C35" s="3">
        <f>1/skalogram2018kabkot!C35</f>
        <v>8.3333333333333332E-3</v>
      </c>
      <c r="D35" s="3">
        <f>invers!D35*invers!D$42</f>
        <v>927</v>
      </c>
      <c r="E35" s="3">
        <f>invers!E35*invers!E$42</f>
        <v>245</v>
      </c>
      <c r="F35" s="3">
        <f>invers!F35*invers!F$42</f>
        <v>81</v>
      </c>
      <c r="G35" s="3">
        <f>invers!G35*invers!G$42</f>
        <v>70</v>
      </c>
      <c r="H35" s="3">
        <f>invers!H35*invers!H$42</f>
        <v>7</v>
      </c>
      <c r="I35" s="3">
        <f>invers!I35*invers!I$42</f>
        <v>4</v>
      </c>
      <c r="J35" s="3">
        <f>invers!J35*invers!J$42</f>
        <v>43</v>
      </c>
      <c r="K35" s="3">
        <f>invers!K35*invers!K$42</f>
        <v>54</v>
      </c>
      <c r="L35" s="3">
        <f>invers!L35*invers!L$42</f>
        <v>96</v>
      </c>
      <c r="M35" s="3">
        <f>invers!M35*invers!M$42</f>
        <v>1812</v>
      </c>
      <c r="N35" s="3">
        <f>invers!N35*invers!N$42</f>
        <v>65</v>
      </c>
      <c r="O35" s="3">
        <f>invers!O35*invers!O$42</f>
        <v>133</v>
      </c>
      <c r="P35" s="3">
        <f>invers!P35*invers!P$42</f>
        <v>23</v>
      </c>
      <c r="Q35" s="3">
        <f>invers!Q35*invers!Q$42</f>
        <v>234</v>
      </c>
      <c r="R35" s="3">
        <f>invers!R35*invers!R$42</f>
        <v>169</v>
      </c>
      <c r="S35" s="3">
        <f>invers!S35*invers!S$42</f>
        <v>95</v>
      </c>
      <c r="T35" s="3">
        <f>invers!T35*invers!T$42</f>
        <v>11033</v>
      </c>
      <c r="U35" s="3">
        <f>invers!U35*invers!U$42</f>
        <v>2304</v>
      </c>
      <c r="V35" s="3">
        <f>invers!V35*invers!V$42</f>
        <v>6479</v>
      </c>
      <c r="W35" s="3">
        <f>invers!W35*invers!W$42</f>
        <v>4</v>
      </c>
      <c r="X35" s="3">
        <f>invers!X35*invers!X$42</f>
        <v>4.32</v>
      </c>
      <c r="Y35" s="3">
        <f>invers!Y35*invers!Y$42</f>
        <v>0</v>
      </c>
      <c r="Z35" s="3">
        <f>invers!Z35*invers!Z$42</f>
        <v>0</v>
      </c>
    </row>
    <row r="36" spans="1:26">
      <c r="A36" s="4">
        <v>27</v>
      </c>
      <c r="B36" s="1" t="s">
        <v>28</v>
      </c>
      <c r="C36" s="3">
        <f>1/skalogram2018kabkot!C36</f>
        <v>5.2910052910052907E-3</v>
      </c>
      <c r="D36" s="3">
        <f>invers!D36*invers!D$42</f>
        <v>342</v>
      </c>
      <c r="E36" s="3">
        <f>invers!E36*invers!E$42</f>
        <v>83</v>
      </c>
      <c r="F36" s="3">
        <f>invers!F36*invers!F$42</f>
        <v>21</v>
      </c>
      <c r="G36" s="3">
        <f>invers!G36*invers!G$42</f>
        <v>35</v>
      </c>
      <c r="H36" s="3">
        <f>invers!H36*invers!H$42</f>
        <v>3</v>
      </c>
      <c r="I36" s="3">
        <f>invers!I36*invers!I$42</f>
        <v>0</v>
      </c>
      <c r="J36" s="3">
        <f>invers!J36*invers!J$42</f>
        <v>24</v>
      </c>
      <c r="K36" s="3">
        <f>invers!K36*invers!K$42</f>
        <v>18</v>
      </c>
      <c r="L36" s="3">
        <f>invers!L36*invers!L$42</f>
        <v>35</v>
      </c>
      <c r="M36" s="3">
        <f>invers!M36*invers!M$42</f>
        <v>621</v>
      </c>
      <c r="N36" s="3">
        <f>invers!N36*invers!N$42</f>
        <v>37</v>
      </c>
      <c r="O36" s="3">
        <f>invers!O36*invers!O$42</f>
        <v>60</v>
      </c>
      <c r="P36" s="3">
        <f>invers!P36*invers!P$42</f>
        <v>349</v>
      </c>
      <c r="Q36" s="3">
        <f>invers!Q36*invers!Q$42</f>
        <v>97</v>
      </c>
      <c r="R36" s="3">
        <f>invers!R36*invers!R$42</f>
        <v>49</v>
      </c>
      <c r="S36" s="3">
        <f>invers!S36*invers!S$42</f>
        <v>28</v>
      </c>
      <c r="T36" s="3">
        <f>invers!T36*invers!T$42</f>
        <v>3623</v>
      </c>
      <c r="U36" s="3">
        <f>invers!U36*invers!U$42</f>
        <v>910</v>
      </c>
      <c r="V36" s="3">
        <f>invers!V36*invers!V$42</f>
        <v>1787</v>
      </c>
      <c r="W36" s="3">
        <f>invers!W36*invers!W$42</f>
        <v>4</v>
      </c>
      <c r="X36" s="3">
        <f>invers!X36*invers!X$42</f>
        <v>2.16</v>
      </c>
      <c r="Y36" s="3">
        <f>invers!Y36*invers!Y$42</f>
        <v>0</v>
      </c>
      <c r="Z36" s="3">
        <f>invers!Z36*invers!Z$42</f>
        <v>0</v>
      </c>
    </row>
    <row r="37" spans="1:26">
      <c r="A37" s="74" t="s">
        <v>61</v>
      </c>
      <c r="B37" s="75"/>
      <c r="C37" s="18">
        <v>27</v>
      </c>
      <c r="D37" s="16">
        <v>27</v>
      </c>
      <c r="E37" s="16">
        <v>27</v>
      </c>
      <c r="F37" s="16">
        <v>27</v>
      </c>
      <c r="G37" s="16">
        <v>27</v>
      </c>
      <c r="H37" s="16">
        <v>27</v>
      </c>
      <c r="I37" s="16">
        <v>27</v>
      </c>
      <c r="J37" s="16">
        <v>27</v>
      </c>
      <c r="K37" s="16">
        <v>27</v>
      </c>
      <c r="L37" s="16">
        <v>27</v>
      </c>
      <c r="M37" s="16">
        <v>27</v>
      </c>
      <c r="N37" s="16">
        <v>27</v>
      </c>
      <c r="O37" s="16">
        <v>27</v>
      </c>
      <c r="P37" s="16">
        <v>27</v>
      </c>
      <c r="Q37" s="16">
        <v>27</v>
      </c>
      <c r="R37" s="16">
        <v>27</v>
      </c>
      <c r="S37" s="16">
        <v>27</v>
      </c>
      <c r="T37" s="16">
        <v>27</v>
      </c>
      <c r="U37" s="16">
        <v>27</v>
      </c>
      <c r="V37" s="16">
        <v>27</v>
      </c>
      <c r="W37" s="16">
        <v>27</v>
      </c>
      <c r="X37" s="16">
        <v>27</v>
      </c>
      <c r="Y37" s="16">
        <v>27</v>
      </c>
      <c r="Z37" s="16">
        <v>27</v>
      </c>
    </row>
    <row r="38" spans="1:26">
      <c r="A38" s="72" t="s">
        <v>62</v>
      </c>
      <c r="B38" s="72"/>
      <c r="C38" s="17">
        <f>COUNTIF(C5:C36,"&gt;0")</f>
        <v>27</v>
      </c>
      <c r="D38" s="17">
        <f t="shared" ref="D38:Z38" si="0">COUNTIF(D5:D36,"&gt;0")</f>
        <v>27</v>
      </c>
      <c r="E38" s="17">
        <f t="shared" si="0"/>
        <v>27</v>
      </c>
      <c r="F38" s="17">
        <f t="shared" si="0"/>
        <v>27</v>
      </c>
      <c r="G38" s="17">
        <f t="shared" si="0"/>
        <v>27</v>
      </c>
      <c r="H38" s="17">
        <f t="shared" si="0"/>
        <v>27</v>
      </c>
      <c r="I38" s="17">
        <f t="shared" si="0"/>
        <v>26</v>
      </c>
      <c r="J38" s="17">
        <f t="shared" si="0"/>
        <v>27</v>
      </c>
      <c r="K38" s="17">
        <f t="shared" si="0"/>
        <v>27</v>
      </c>
      <c r="L38" s="17">
        <f t="shared" si="0"/>
        <v>27</v>
      </c>
      <c r="M38" s="17">
        <f t="shared" si="0"/>
        <v>27</v>
      </c>
      <c r="N38" s="17">
        <f t="shared" si="0"/>
        <v>27</v>
      </c>
      <c r="O38" s="17">
        <f t="shared" si="0"/>
        <v>27</v>
      </c>
      <c r="P38" s="17">
        <f t="shared" si="0"/>
        <v>27</v>
      </c>
      <c r="Q38" s="17">
        <f t="shared" si="0"/>
        <v>27</v>
      </c>
      <c r="R38" s="17">
        <f t="shared" si="0"/>
        <v>27</v>
      </c>
      <c r="S38" s="17">
        <f t="shared" si="0"/>
        <v>27</v>
      </c>
      <c r="T38" s="17">
        <f t="shared" si="0"/>
        <v>27</v>
      </c>
      <c r="U38" s="17">
        <f t="shared" si="0"/>
        <v>27</v>
      </c>
      <c r="V38" s="17">
        <f t="shared" si="0"/>
        <v>27</v>
      </c>
      <c r="W38" s="17">
        <f t="shared" si="0"/>
        <v>27</v>
      </c>
      <c r="X38" s="17">
        <f t="shared" si="0"/>
        <v>25</v>
      </c>
      <c r="Y38" s="17">
        <f t="shared" si="0"/>
        <v>17</v>
      </c>
      <c r="Z38" s="17">
        <f t="shared" si="0"/>
        <v>11</v>
      </c>
    </row>
    <row r="39" spans="1:26">
      <c r="A39" s="72" t="s">
        <v>66</v>
      </c>
      <c r="B39" s="72"/>
      <c r="C39" s="17">
        <f t="shared" ref="C39:Z39" si="1">C37/C38</f>
        <v>1</v>
      </c>
      <c r="D39" s="17">
        <f t="shared" si="1"/>
        <v>1</v>
      </c>
      <c r="E39" s="17">
        <f t="shared" si="1"/>
        <v>1</v>
      </c>
      <c r="F39" s="17">
        <f t="shared" si="1"/>
        <v>1</v>
      </c>
      <c r="G39" s="17">
        <f t="shared" si="1"/>
        <v>1</v>
      </c>
      <c r="H39" s="17">
        <f t="shared" si="1"/>
        <v>1</v>
      </c>
      <c r="I39" s="17">
        <f t="shared" si="1"/>
        <v>1.0384615384615385</v>
      </c>
      <c r="J39" s="17">
        <f t="shared" si="1"/>
        <v>1</v>
      </c>
      <c r="K39" s="17">
        <f t="shared" si="1"/>
        <v>1</v>
      </c>
      <c r="L39" s="17">
        <f t="shared" si="1"/>
        <v>1</v>
      </c>
      <c r="M39" s="17">
        <f t="shared" si="1"/>
        <v>1</v>
      </c>
      <c r="N39" s="17">
        <f t="shared" si="1"/>
        <v>1</v>
      </c>
      <c r="O39" s="17">
        <f t="shared" si="1"/>
        <v>1</v>
      </c>
      <c r="P39" s="17">
        <f t="shared" si="1"/>
        <v>1</v>
      </c>
      <c r="Q39" s="17">
        <f t="shared" si="1"/>
        <v>1</v>
      </c>
      <c r="R39" s="17">
        <f t="shared" si="1"/>
        <v>1</v>
      </c>
      <c r="S39" s="17">
        <f t="shared" si="1"/>
        <v>1</v>
      </c>
      <c r="T39" s="17">
        <f t="shared" si="1"/>
        <v>1</v>
      </c>
      <c r="U39" s="17">
        <f t="shared" si="1"/>
        <v>1</v>
      </c>
      <c r="V39" s="17">
        <f t="shared" si="1"/>
        <v>1</v>
      </c>
      <c r="W39" s="17">
        <f t="shared" si="1"/>
        <v>1</v>
      </c>
      <c r="X39" s="17">
        <f t="shared" si="1"/>
        <v>1.08</v>
      </c>
      <c r="Y39" s="17">
        <f t="shared" si="1"/>
        <v>1.588235294117647</v>
      </c>
      <c r="Z39" s="17">
        <f t="shared" si="1"/>
        <v>2.4545454545454546</v>
      </c>
    </row>
    <row r="40" spans="1:26">
      <c r="A40" s="72" t="s">
        <v>65</v>
      </c>
      <c r="B40" s="72"/>
      <c r="C40" s="17">
        <f>STDEV(C5:C36)</f>
        <v>0.19047875176584511</v>
      </c>
      <c r="D40" s="17">
        <f t="shared" ref="D40:Z40" si="2">STDEV(D5:D36)</f>
        <v>575.62352913466566</v>
      </c>
      <c r="E40" s="17">
        <f t="shared" si="2"/>
        <v>218.70599109606152</v>
      </c>
      <c r="F40" s="17">
        <f t="shared" si="2"/>
        <v>81.343806247401616</v>
      </c>
      <c r="G40" s="17">
        <f t="shared" si="2"/>
        <v>66.491757730968772</v>
      </c>
      <c r="H40" s="17">
        <f t="shared" si="2"/>
        <v>20.878634507969597</v>
      </c>
      <c r="I40" s="17">
        <f t="shared" si="2"/>
        <v>11.891604450630554</v>
      </c>
      <c r="J40" s="17">
        <f t="shared" si="2"/>
        <v>24.721237856134977</v>
      </c>
      <c r="K40" s="17">
        <f t="shared" si="2"/>
        <v>107.03426242719354</v>
      </c>
      <c r="L40" s="17">
        <f t="shared" si="2"/>
        <v>101.31335554306753</v>
      </c>
      <c r="M40" s="17">
        <f t="shared" si="2"/>
        <v>1351.7894692705552</v>
      </c>
      <c r="N40" s="17">
        <f t="shared" si="2"/>
        <v>148.06608018909699</v>
      </c>
      <c r="O40" s="17">
        <f t="shared" si="2"/>
        <v>264.20233116850386</v>
      </c>
      <c r="P40" s="17">
        <f t="shared" si="2"/>
        <v>158.61669650530618</v>
      </c>
      <c r="Q40" s="17">
        <f t="shared" si="2"/>
        <v>224.15597311894297</v>
      </c>
      <c r="R40" s="17">
        <f t="shared" si="2"/>
        <v>80.190656005181239</v>
      </c>
      <c r="S40" s="17">
        <f t="shared" si="2"/>
        <v>101.84844335141021</v>
      </c>
      <c r="T40" s="17">
        <f t="shared" si="2"/>
        <v>4855.6339849716223</v>
      </c>
      <c r="U40" s="17">
        <f t="shared" si="2"/>
        <v>1891.319713654796</v>
      </c>
      <c r="V40" s="17">
        <f t="shared" si="2"/>
        <v>3584.5368835479526</v>
      </c>
      <c r="W40" s="17">
        <f t="shared" si="2"/>
        <v>38.384692461769383</v>
      </c>
      <c r="X40" s="17">
        <f t="shared" si="2"/>
        <v>10.757609113839091</v>
      </c>
      <c r="Y40" s="17">
        <f t="shared" si="2"/>
        <v>14.640842599575759</v>
      </c>
      <c r="Z40" s="17">
        <f t="shared" si="2"/>
        <v>5.5134926678650249</v>
      </c>
    </row>
    <row r="41" spans="1:26">
      <c r="A41" s="72" t="s">
        <v>63</v>
      </c>
      <c r="B41" s="72"/>
      <c r="C41" s="17">
        <f>MIN(C5:C36)</f>
        <v>4.1666666666666666E-3</v>
      </c>
      <c r="D41" s="17">
        <f t="shared" ref="D41:Z41" si="3">MIN(D5:D36)</f>
        <v>108</v>
      </c>
      <c r="E41" s="17">
        <f t="shared" si="3"/>
        <v>36</v>
      </c>
      <c r="F41" s="17">
        <f t="shared" si="3"/>
        <v>13</v>
      </c>
      <c r="G41" s="17">
        <f t="shared" si="3"/>
        <v>16</v>
      </c>
      <c r="H41" s="17">
        <f t="shared" si="3"/>
        <v>3</v>
      </c>
      <c r="I41" s="17">
        <f t="shared" si="3"/>
        <v>0</v>
      </c>
      <c r="J41" s="17">
        <f t="shared" si="3"/>
        <v>10</v>
      </c>
      <c r="K41" s="17">
        <f t="shared" si="3"/>
        <v>9</v>
      </c>
      <c r="L41" s="17">
        <f t="shared" si="3"/>
        <v>21</v>
      </c>
      <c r="M41" s="17">
        <f t="shared" si="3"/>
        <v>199</v>
      </c>
      <c r="N41" s="17">
        <f t="shared" si="3"/>
        <v>6</v>
      </c>
      <c r="O41" s="17">
        <f>MIN(O5:O36)</f>
        <v>21</v>
      </c>
      <c r="P41" s="17">
        <f>MIN(P5:P36)</f>
        <v>6</v>
      </c>
      <c r="Q41" s="17">
        <f>MIN(Q5:Q36)</f>
        <v>51</v>
      </c>
      <c r="R41" s="17">
        <f t="shared" si="3"/>
        <v>49</v>
      </c>
      <c r="S41" s="17">
        <f t="shared" si="3"/>
        <v>25</v>
      </c>
      <c r="T41" s="17">
        <f t="shared" si="3"/>
        <v>395</v>
      </c>
      <c r="U41" s="17">
        <f t="shared" si="3"/>
        <v>236</v>
      </c>
      <c r="V41" s="17">
        <f t="shared" si="3"/>
        <v>464</v>
      </c>
      <c r="W41" s="17">
        <f t="shared" si="3"/>
        <v>2</v>
      </c>
      <c r="X41" s="17">
        <f t="shared" si="3"/>
        <v>0</v>
      </c>
      <c r="Y41" s="17">
        <f t="shared" si="3"/>
        <v>0</v>
      </c>
      <c r="Z41" s="17">
        <f t="shared" si="3"/>
        <v>0</v>
      </c>
    </row>
    <row r="42" spans="1:26">
      <c r="A42" s="72" t="s">
        <v>64</v>
      </c>
      <c r="B42" s="72"/>
      <c r="C42" s="17">
        <f t="shared" ref="C42:Z42" si="4">MAX(C5:C36)</f>
        <v>1</v>
      </c>
      <c r="D42" s="3">
        <f t="shared" si="4"/>
        <v>2370</v>
      </c>
      <c r="E42" s="3">
        <f t="shared" si="4"/>
        <v>959</v>
      </c>
      <c r="F42" s="3">
        <f t="shared" si="4"/>
        <v>339</v>
      </c>
      <c r="G42" s="3">
        <f t="shared" si="4"/>
        <v>314</v>
      </c>
      <c r="H42" s="3">
        <f t="shared" si="4"/>
        <v>109</v>
      </c>
      <c r="I42" s="3">
        <f t="shared" si="4"/>
        <v>51</v>
      </c>
      <c r="J42" s="3">
        <f t="shared" si="4"/>
        <v>111</v>
      </c>
      <c r="K42" s="3">
        <f t="shared" si="4"/>
        <v>485</v>
      </c>
      <c r="L42" s="3">
        <f t="shared" si="4"/>
        <v>431</v>
      </c>
      <c r="M42" s="3">
        <f t="shared" si="4"/>
        <v>5238</v>
      </c>
      <c r="N42" s="3">
        <f t="shared" si="4"/>
        <v>799</v>
      </c>
      <c r="O42" s="3">
        <f t="shared" si="4"/>
        <v>1047</v>
      </c>
      <c r="P42" s="3">
        <f t="shared" si="4"/>
        <v>627</v>
      </c>
      <c r="Q42" s="3">
        <f t="shared" si="4"/>
        <v>1086</v>
      </c>
      <c r="R42" s="3">
        <f t="shared" si="4"/>
        <v>385</v>
      </c>
      <c r="S42" s="3">
        <f t="shared" si="4"/>
        <v>508</v>
      </c>
      <c r="T42" s="3">
        <f t="shared" si="4"/>
        <v>16528</v>
      </c>
      <c r="U42" s="3">
        <f t="shared" si="4"/>
        <v>6127</v>
      </c>
      <c r="V42" s="3">
        <f t="shared" si="4"/>
        <v>13037</v>
      </c>
      <c r="W42" s="3">
        <f t="shared" si="4"/>
        <v>149</v>
      </c>
      <c r="X42" s="3">
        <f t="shared" si="4"/>
        <v>47.52</v>
      </c>
      <c r="Y42" s="3">
        <f t="shared" si="4"/>
        <v>63.529411764705877</v>
      </c>
      <c r="Z42" s="3">
        <f t="shared" si="4"/>
        <v>22.09090909090909</v>
      </c>
    </row>
  </sheetData>
  <mergeCells count="6">
    <mergeCell ref="A42:B42"/>
    <mergeCell ref="A40:B40"/>
    <mergeCell ref="A39:B39"/>
    <mergeCell ref="A37:B37"/>
    <mergeCell ref="A38:B38"/>
    <mergeCell ref="A41:B41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Z47"/>
  <sheetViews>
    <sheetView topLeftCell="A4" workbookViewId="0">
      <selection activeCell="C5" sqref="C5"/>
    </sheetView>
  </sheetViews>
  <sheetFormatPr defaultRowHeight="15"/>
  <cols>
    <col min="1" max="1" width="6.7109375" customWidth="1"/>
    <col min="2" max="2" width="21.85546875" customWidth="1"/>
    <col min="3" max="3" width="14" customWidth="1"/>
    <col min="4" max="4" width="12.7109375" customWidth="1"/>
    <col min="5" max="5" width="10.28515625" customWidth="1"/>
    <col min="6" max="6" width="9.85546875" customWidth="1"/>
    <col min="7" max="7" width="10.140625" customWidth="1"/>
    <col min="8" max="12" width="9.140625" customWidth="1"/>
    <col min="13" max="13" width="9.7109375" customWidth="1"/>
    <col min="14" max="14" width="9.85546875" customWidth="1"/>
    <col min="15" max="18" width="9.140625" customWidth="1"/>
    <col min="19" max="20" width="11.28515625" customWidth="1"/>
    <col min="21" max="21" width="9.140625" customWidth="1"/>
  </cols>
  <sheetData>
    <row r="4" spans="1:26" ht="105">
      <c r="A4" s="5" t="s">
        <v>0</v>
      </c>
      <c r="B4" s="5" t="s">
        <v>1</v>
      </c>
      <c r="C4" s="9" t="s">
        <v>52</v>
      </c>
      <c r="D4" s="10" t="s">
        <v>37</v>
      </c>
      <c r="E4" s="10" t="s">
        <v>40</v>
      </c>
      <c r="F4" s="10" t="s">
        <v>39</v>
      </c>
      <c r="G4" s="10" t="s">
        <v>41</v>
      </c>
      <c r="H4" s="10" t="s">
        <v>38</v>
      </c>
      <c r="I4" s="10" t="s">
        <v>42</v>
      </c>
      <c r="J4" s="10" t="s">
        <v>43</v>
      </c>
      <c r="K4" s="10" t="s">
        <v>54</v>
      </c>
      <c r="L4" s="10" t="s">
        <v>44</v>
      </c>
      <c r="M4" s="10" t="s">
        <v>45</v>
      </c>
      <c r="N4" s="10" t="s">
        <v>56</v>
      </c>
      <c r="O4" s="10" t="s">
        <v>55</v>
      </c>
      <c r="P4" s="10" t="s">
        <v>60</v>
      </c>
      <c r="Q4" s="10" t="s">
        <v>53</v>
      </c>
      <c r="R4" s="10" t="s">
        <v>59</v>
      </c>
      <c r="S4" s="10" t="s">
        <v>57</v>
      </c>
      <c r="T4" s="11" t="s">
        <v>58</v>
      </c>
      <c r="U4" s="10" t="s">
        <v>46</v>
      </c>
      <c r="V4" s="13" t="s">
        <v>47</v>
      </c>
      <c r="W4" s="10" t="s">
        <v>49</v>
      </c>
      <c r="X4" s="10" t="s">
        <v>48</v>
      </c>
      <c r="Y4" s="10" t="s">
        <v>50</v>
      </c>
      <c r="Z4" s="10" t="s">
        <v>51</v>
      </c>
    </row>
    <row r="5" spans="1:26">
      <c r="A5" s="4">
        <v>1</v>
      </c>
      <c r="B5" s="1" t="s">
        <v>2</v>
      </c>
      <c r="C5" s="3">
        <f>(pembobotan!C5-pembobotan!C$41)/pembobotan!C$40</f>
        <v>3.1249579794066476E-3</v>
      </c>
      <c r="D5" s="3">
        <f>(pembobotan!D5-pembobotan!D$41)/pembobotan!D$40</f>
        <v>1.7615680191606227</v>
      </c>
      <c r="E5" s="3">
        <f>(pembobotan!E5-pembobotan!E$41)/pembobotan!E$40</f>
        <v>1.2208170368900706</v>
      </c>
      <c r="F5" s="3">
        <f>(pembobotan!F5-pembobotan!F$41)/pembobotan!F$40</f>
        <v>1.2170564000767099</v>
      </c>
      <c r="G5" s="3">
        <f>(pembobotan!G5-pembobotan!G$41)/pembobotan!G$40</f>
        <v>1.3685906810915367</v>
      </c>
      <c r="H5" s="3">
        <f>(pembobotan!H5-pembobotan!H$41)/pembobotan!H$40</f>
        <v>0.95791705115417325</v>
      </c>
      <c r="I5" s="3">
        <f>(pembobotan!I5-pembobotan!I$41)/pembobotan!I$40</f>
        <v>1.0091153006156119</v>
      </c>
      <c r="J5" s="3">
        <f>(pembobotan!J5-pembobotan!J$41)/pembobotan!J$40</f>
        <v>2.3461608329457646</v>
      </c>
      <c r="K5" s="3">
        <f>(pembobotan!K5-pembobotan!K$41)/pembobotan!K$40</f>
        <v>0.99033709016402982</v>
      </c>
      <c r="L5" s="3">
        <f>(pembobotan!L5-pembobotan!L$41)/pembobotan!L$40</f>
        <v>1.8260178927876682</v>
      </c>
      <c r="M5" s="3">
        <f>(pembobotan!M5-pembobotan!M$41)/pembobotan!M$40</f>
        <v>1.9492680331515553</v>
      </c>
      <c r="N5" s="3">
        <f>(pembobotan!N5-pembobotan!N$41)/pembobotan!N$40</f>
        <v>0.41873196022221326</v>
      </c>
      <c r="O5" s="3">
        <f>(pembobotan!O5-pembobotan!O$41)/pembobotan!O$40</f>
        <v>1.2831075278582287</v>
      </c>
      <c r="P5" s="3">
        <f>(pembobotan!P5-pembobotan!P$41)/pembobotan!P$40</f>
        <v>0.22065772879609272</v>
      </c>
      <c r="Q5" s="3">
        <f>(pembobotan!Q5-pembobotan!Q$41)/pembobotan!Q$40</f>
        <v>1.0126877140121888</v>
      </c>
      <c r="R5" s="3">
        <f>(pembobotan!R5-pembobotan!R$41)/pembobotan!R$40</f>
        <v>1.6959581923262086</v>
      </c>
      <c r="S5" s="3">
        <f>(pembobotan!S5-pembobotan!S$41)/pembobotan!S$40</f>
        <v>1.3942284764240713</v>
      </c>
      <c r="T5" s="3">
        <f>(pembobotan!T5-pembobotan!T$41)/pembobotan!T$40</f>
        <v>1.4420362040613985</v>
      </c>
      <c r="U5" s="3">
        <f>(pembobotan!U5-pembobotan!U$41)/pembobotan!U$40</f>
        <v>0.33415820468487578</v>
      </c>
      <c r="V5" s="3">
        <f>(pembobotan!V5-pembobotan!V$41)/pembobotan!V$40</f>
        <v>1.6822256810010958</v>
      </c>
      <c r="W5" s="3">
        <f>(pembobotan!W5-pembobotan!W$41)/pembobotan!W$40</f>
        <v>0.39078077842983344</v>
      </c>
      <c r="X5" s="3">
        <f>(pembobotan!X5-pembobotan!X$41)/pembobotan!X$40</f>
        <v>0.20078810980604186</v>
      </c>
      <c r="Y5" s="3">
        <f>(pembobotan!Y5-pembobotan!Y$41)/pembobotan!Y$40</f>
        <v>0.65087864307632215</v>
      </c>
      <c r="Z5" s="3">
        <f>(pembobotan!Z5-pembobotan!Z$41)/pembobotan!Z$40</f>
        <v>0</v>
      </c>
    </row>
    <row r="6" spans="1:26">
      <c r="A6" s="4">
        <v>2</v>
      </c>
      <c r="B6" s="1" t="s">
        <v>3</v>
      </c>
      <c r="C6" s="3">
        <f>(pembobotan!C6-pembobotan!C$41)/pembobotan!C$40</f>
        <v>2.5435704483542459E-3</v>
      </c>
      <c r="D6" s="3">
        <f>(pembobotan!D6-pembobotan!D$41)/pembobotan!D$40</f>
        <v>0.11292102686927069</v>
      </c>
      <c r="E6" s="3">
        <f>(pembobotan!E6-pembobotan!E$41)/pembobotan!E$40</f>
        <v>7.7729923697120604E-2</v>
      </c>
      <c r="F6" s="3">
        <f>(pembobotan!F6-pembobotan!F$41)/pembobotan!F$40</f>
        <v>0.24586997981347675</v>
      </c>
      <c r="G6" s="3">
        <f>(pembobotan!G6-pembobotan!G$41)/pembobotan!G$40</f>
        <v>6.0157832135891723E-2</v>
      </c>
      <c r="H6" s="3">
        <f>(pembobotan!H6-pembobotan!H$41)/pembobotan!H$40</f>
        <v>0.71843778836562999</v>
      </c>
      <c r="I6" s="3">
        <f>(pembobotan!I6-pembobotan!I$41)/pembobotan!I$40</f>
        <v>0.75683647546170896</v>
      </c>
      <c r="J6" s="3">
        <f>(pembobotan!J6-pembobotan!J$41)/pembobotan!J$40</f>
        <v>0.5258636349706024</v>
      </c>
      <c r="K6" s="3">
        <f>(pembobotan!K6-pembobotan!K$41)/pembobotan!K$40</f>
        <v>5.6056816424379048E-2</v>
      </c>
      <c r="L6" s="3">
        <f>(pembobotan!L6-pembobotan!L$41)/pembobotan!L$40</f>
        <v>0.59222201928248697</v>
      </c>
      <c r="M6" s="3">
        <f>(pembobotan!M6-pembobotan!M$41)/pembobotan!M$40</f>
        <v>0.12132066695895828</v>
      </c>
      <c r="N6" s="3">
        <f>(pembobotan!N6-pembobotan!N$41)/pembobotan!N$40</f>
        <v>7.4291154232973319E-2</v>
      </c>
      <c r="O6" s="3">
        <f>(pembobotan!O6-pembobotan!O$41)/pembobotan!O$40</f>
        <v>0.22709867749703161</v>
      </c>
      <c r="P6" s="3">
        <f>(pembobotan!P6-pembobotan!P$41)/pembobotan!P$40</f>
        <v>0.41609743144406058</v>
      </c>
      <c r="Q6" s="3">
        <f>(pembobotan!Q6-pembobotan!Q$41)/pembobotan!Q$40</f>
        <v>0.82977936038003142</v>
      </c>
      <c r="R6" s="3">
        <f>(pembobotan!R6-pembobotan!R$41)/pembobotan!R$40</f>
        <v>0.52375179468897615</v>
      </c>
      <c r="S6" s="3">
        <f>(pembobotan!S6-pembobotan!S$41)/pembobotan!S$40</f>
        <v>0.73638827980144617</v>
      </c>
      <c r="T6" s="3">
        <f>(pembobotan!T6-pembobotan!T$41)/pembobotan!T$40</f>
        <v>3.1097895860221533E-2</v>
      </c>
      <c r="U6" s="3">
        <f>(pembobotan!U6-pembobotan!U$41)/pembobotan!U$40</f>
        <v>0</v>
      </c>
      <c r="V6" s="3">
        <f>(pembobotan!V6-pembobotan!V$41)/pembobotan!V$40</f>
        <v>5.3005452635192076E-3</v>
      </c>
      <c r="W6" s="3">
        <f>(pembobotan!W6-pembobotan!W$41)/pembobotan!W$40</f>
        <v>0.36472872653451122</v>
      </c>
      <c r="X6" s="3">
        <f>(pembobotan!X6-pembobotan!X$41)/pembobotan!X$40</f>
        <v>0.70275838432114646</v>
      </c>
      <c r="Y6" s="3">
        <f>(pembobotan!Y6-pembobotan!Y$41)/pembobotan!Y$40</f>
        <v>0.54239886923026837</v>
      </c>
      <c r="Z6" s="3">
        <f>(pembobotan!Z6-pembobotan!Z$41)/pembobotan!Z$40</f>
        <v>0</v>
      </c>
    </row>
    <row r="7" spans="1:26">
      <c r="A7" s="4">
        <v>3</v>
      </c>
      <c r="B7" s="1" t="s">
        <v>4</v>
      </c>
      <c r="C7" s="3">
        <f>(pembobotan!C7-pembobotan!C$41)/pembobotan!C$40</f>
        <v>1.9886096232587733E-3</v>
      </c>
      <c r="D7" s="3">
        <f>(pembobotan!D7-pembobotan!D$41)/pembobotan!D$40</f>
        <v>1.5774198830353505</v>
      </c>
      <c r="E7" s="3">
        <f>(pembobotan!E7-pembobotan!E$41)/pembobotan!E$40</f>
        <v>1.1110806740235475</v>
      </c>
      <c r="F7" s="3">
        <f>(pembobotan!F7-pembobotan!F$41)/pembobotan!F$40</f>
        <v>0.8974254263191902</v>
      </c>
      <c r="G7" s="3">
        <f>(pembobotan!G7-pembobotan!G$41)/pembobotan!G$40</f>
        <v>1.6994587578389411</v>
      </c>
      <c r="H7" s="3">
        <f>(pembobotan!H7-pembobotan!H$41)/pembobotan!H$40</f>
        <v>0.5268543781347953</v>
      </c>
      <c r="I7" s="3">
        <f>(pembobotan!I7-pembobotan!I$41)/pembobotan!I$40</f>
        <v>0.92502235889764428</v>
      </c>
      <c r="J7" s="3">
        <f>(pembobotan!J7-pembobotan!J$41)/pembobotan!J$40</f>
        <v>2.0630034910385171</v>
      </c>
      <c r="K7" s="3">
        <f>(pembobotan!K7-pembobotan!K$41)/pembobotan!K$40</f>
        <v>0.56056816424379052</v>
      </c>
      <c r="L7" s="3">
        <f>(pembobotan!L7-pembobotan!L$41)/pembobotan!L$40</f>
        <v>1.2337958735051813</v>
      </c>
      <c r="M7" s="3">
        <f>(pembobotan!M7-pembobotan!M$41)/pembobotan!M$40</f>
        <v>1.7058869390692548</v>
      </c>
      <c r="N7" s="3">
        <f>(pembobotan!N7-pembobotan!N$41)/pembobotan!N$40</f>
        <v>0.39171699504658658</v>
      </c>
      <c r="O7" s="3">
        <f>(pembobotan!O7-pembobotan!O$41)/pembobotan!O$40</f>
        <v>0.48069220070205021</v>
      </c>
      <c r="P7" s="3">
        <f>(pembobotan!P7-pembobotan!P$41)/pembobotan!P$40</f>
        <v>0.12609013074062442</v>
      </c>
      <c r="Q7" s="3">
        <f>(pembobotan!Q7-pembobotan!Q$41)/pembobotan!Q$40</f>
        <v>0.42381203890377944</v>
      </c>
      <c r="R7" s="3">
        <f>(pembobotan!R7-pembobotan!R$41)/pembobotan!R$40</f>
        <v>1.3966714525039365</v>
      </c>
      <c r="S7" s="3">
        <f>(pembobotan!S7-pembobotan!S$41)/pembobotan!S$40</f>
        <v>1.4335025180134819</v>
      </c>
      <c r="T7" s="3">
        <f>(pembobotan!T7-pembobotan!T$41)/pembobotan!T$40</f>
        <v>0.97412614184667456</v>
      </c>
      <c r="U7" s="3">
        <f>(pembobotan!U7-pembobotan!U$41)/pembobotan!U$40</f>
        <v>0.32199738394476163</v>
      </c>
      <c r="V7" s="3">
        <f>(pembobotan!V7-pembobotan!V$41)/pembobotan!V$40</f>
        <v>1.2975176852962018</v>
      </c>
      <c r="W7" s="3">
        <f>(pembobotan!W7-pembobotan!W$41)/pembobotan!W$40</f>
        <v>0.39078077842983344</v>
      </c>
      <c r="X7" s="3">
        <f>(pembobotan!X7-pembobotan!X$41)/pembobotan!X$40</f>
        <v>1.0039405490302094</v>
      </c>
      <c r="Y7" s="3">
        <f>(pembobotan!Y7-pembobotan!Y$41)/pembobotan!Y$40</f>
        <v>0.21695954769210735</v>
      </c>
      <c r="Z7" s="3">
        <f>(pembobotan!Z7-pembobotan!Z$41)/pembobotan!Z$40</f>
        <v>0</v>
      </c>
    </row>
    <row r="8" spans="1:26">
      <c r="A8" s="4">
        <v>4</v>
      </c>
      <c r="B8" s="1" t="s">
        <v>5</v>
      </c>
      <c r="C8" s="3">
        <f>(pembobotan!C8-pembobotan!C$41)/pembobotan!C$40</f>
        <v>6.3507210549231842E-3</v>
      </c>
      <c r="D8" s="3">
        <f>(pembobotan!D8-pembobotan!D$41)/pembobotan!D$40</f>
        <v>1.1413709946632438</v>
      </c>
      <c r="E8" s="3">
        <f>(pembobotan!E8-pembobotan!E$41)/pembobotan!E$40</f>
        <v>0.69499696482131357</v>
      </c>
      <c r="F8" s="3">
        <f>(pembobotan!F8-pembobotan!F$41)/pembobotan!F$40</f>
        <v>0.51632695760830116</v>
      </c>
      <c r="G8" s="3">
        <f>(pembobotan!G8-pembobotan!G$41)/pembobotan!G$40</f>
        <v>0.57149940529097132</v>
      </c>
      <c r="H8" s="3">
        <f>(pembobotan!H8-pembobotan!H$41)/pembobotan!H$40</f>
        <v>0.14368755767312599</v>
      </c>
      <c r="I8" s="3">
        <f>(pembobotan!I8-pembobotan!I$41)/pembobotan!I$40</f>
        <v>0.25227882515390299</v>
      </c>
      <c r="J8" s="3">
        <f>(pembobotan!J8-pembobotan!J$41)/pembobotan!J$40</f>
        <v>1.1326293676289898</v>
      </c>
      <c r="K8" s="3">
        <f>(pembobotan!K8-pembobotan!K$41)/pembobotan!K$40</f>
        <v>0.25225567390970571</v>
      </c>
      <c r="L8" s="3">
        <f>(pembobotan!L8-pembobotan!L$41)/pembobotan!L$40</f>
        <v>0.8982033959117719</v>
      </c>
      <c r="M8" s="3">
        <f>(pembobotan!M8-pembobotan!M$41)/pembobotan!M$40</f>
        <v>1.0156907056990836</v>
      </c>
      <c r="N8" s="3">
        <f>(pembobotan!N8-pembobotan!N$41)/pembobotan!N$40</f>
        <v>0.31067209951970659</v>
      </c>
      <c r="O8" s="3">
        <f>(pembobotan!O8-pembobotan!O$41)/pembobotan!O$40</f>
        <v>0.378497795828386</v>
      </c>
      <c r="P8" s="3">
        <f>(pembobotan!P8-pembobotan!P$41)/pembobotan!P$40</f>
        <v>0.10087210459249953</v>
      </c>
      <c r="Q8" s="3">
        <f>(pembobotan!Q8-pembobotan!Q$41)/pembobotan!Q$40</f>
        <v>0.17844717427527557</v>
      </c>
      <c r="R8" s="3">
        <f>(pembobotan!R8-pembobotan!R$41)/pembobotan!R$40</f>
        <v>1.4839634182854324</v>
      </c>
      <c r="S8" s="3">
        <f>(pembobotan!S8-pembobotan!S$41)/pembobotan!S$40</f>
        <v>0.87384742536438276</v>
      </c>
      <c r="T8" s="3">
        <f>(pembobotan!T8-pembobotan!T$41)/pembobotan!T$40</f>
        <v>2.4816532789117183</v>
      </c>
      <c r="U8" s="3">
        <f>(pembobotan!U8-pembobotan!U$41)/pembobotan!U$40</f>
        <v>0.43990447199021621</v>
      </c>
      <c r="V8" s="3">
        <f>(pembobotan!V8-pembobotan!V$41)/pembobotan!V$40</f>
        <v>1.4713197747263316</v>
      </c>
      <c r="W8" s="3">
        <f>(pembobotan!W8-pembobotan!W$41)/pembobotan!W$40</f>
        <v>0.18236436326725561</v>
      </c>
      <c r="X8" s="3">
        <f>(pembobotan!X8-pembobotan!X$41)/pembobotan!X$40</f>
        <v>0.40157621961208373</v>
      </c>
      <c r="Y8" s="3">
        <f>(pembobotan!Y8-pembobotan!Y$41)/pembobotan!Y$40</f>
        <v>0.32543932153816107</v>
      </c>
      <c r="Z8" s="3">
        <f>(pembobotan!Z8-pembobotan!Z$41)/pembobotan!Z$40</f>
        <v>0</v>
      </c>
    </row>
    <row r="9" spans="1:26">
      <c r="A9" s="4">
        <v>5</v>
      </c>
      <c r="B9" s="1" t="s">
        <v>6</v>
      </c>
      <c r="C9" s="3">
        <f>(pembobotan!C9-pembobotan!C$41)/pembobotan!C$40</f>
        <v>0</v>
      </c>
      <c r="D9" s="3">
        <f>(pembobotan!D9-pembobotan!D$41)/pembobotan!D$40</f>
        <v>1.094465337348316</v>
      </c>
      <c r="E9" s="3">
        <f>(pembobotan!E9-pembobotan!E$41)/pembobotan!E$40</f>
        <v>0.57154355659647504</v>
      </c>
      <c r="F9" s="3">
        <f>(pembobotan!F9-pembobotan!F$41)/pembobotan!F$40</f>
        <v>0.45485946265493199</v>
      </c>
      <c r="G9" s="3">
        <f>(pembobotan!G9-pembobotan!G$41)/pembobotan!G$40</f>
        <v>0.4511837410191879</v>
      </c>
      <c r="H9" s="3">
        <f>(pembobotan!H9-pembobotan!H$41)/pembobotan!H$40</f>
        <v>0.28737511534625199</v>
      </c>
      <c r="I9" s="3">
        <f>(pembobotan!I9-pembobotan!I$41)/pembobotan!I$40</f>
        <v>0.6727435337437413</v>
      </c>
      <c r="J9" s="3">
        <f>(pembobotan!J9-pembobotan!J$41)/pembobotan!J$40</f>
        <v>1.4562377583801296</v>
      </c>
      <c r="K9" s="3">
        <f>(pembobotan!K9-pembobotan!K$41)/pembobotan!K$40</f>
        <v>0.38305491223325683</v>
      </c>
      <c r="L9" s="3">
        <f>(pembobotan!L9-pembobotan!L$41)/pembobotan!L$40</f>
        <v>0.78962935904331599</v>
      </c>
      <c r="M9" s="3">
        <f>(pembobotan!M9-pembobotan!M$41)/pembobotan!M$40</f>
        <v>1.0082931040552447</v>
      </c>
      <c r="N9" s="3">
        <f>(pembobotan!N9-pembobotan!N$41)/pembobotan!N$40</f>
        <v>0.21611972140501329</v>
      </c>
      <c r="O9" s="3">
        <f>(pembobotan!O9-pembobotan!O$41)/pembobotan!O$40</f>
        <v>0.65101620882482392</v>
      </c>
      <c r="P9" s="3">
        <f>(pembobotan!P9-pembobotan!P$41)/pembobotan!P$40</f>
        <v>0.47914249681437276</v>
      </c>
      <c r="Q9" s="3">
        <f>(pembobotan!Q9-pembobotan!Q$41)/pembobotan!Q$40</f>
        <v>0.34797198983678734</v>
      </c>
      <c r="R9" s="3">
        <f>(pembobotan!R9-pembobotan!R$41)/pembobotan!R$40</f>
        <v>1.1846766784631604</v>
      </c>
      <c r="S9" s="3">
        <f>(pembobotan!S9-pembobotan!S$41)/pembobotan!S$40</f>
        <v>0.68729572781468307</v>
      </c>
      <c r="T9" s="3">
        <f>(pembobotan!T9-pembobotan!T$41)/pembobotan!T$40</f>
        <v>0.91790279370203554</v>
      </c>
      <c r="U9" s="3">
        <f>(pembobotan!U9-pembobotan!U$41)/pembobotan!U$40</f>
        <v>0.30983656320464747</v>
      </c>
      <c r="V9" s="3">
        <f>(pembobotan!V9-pembobotan!V$41)/pembobotan!V$40</f>
        <v>1.1106037207405244</v>
      </c>
      <c r="W9" s="3">
        <f>(pembobotan!W9-pembobotan!W$41)/pembobotan!W$40</f>
        <v>0.15631231137193338</v>
      </c>
      <c r="X9" s="3">
        <f>(pembobotan!X9-pembobotan!X$41)/pembobotan!X$40</f>
        <v>1.0039405490302094</v>
      </c>
      <c r="Y9" s="3">
        <f>(pembobotan!Y9-pembobotan!Y$41)/pembobotan!Y$40</f>
        <v>0</v>
      </c>
      <c r="Z9" s="3">
        <f>(pembobotan!Z9-pembobotan!Z$41)/pembobotan!Z$40</f>
        <v>0</v>
      </c>
    </row>
    <row r="10" spans="1:26">
      <c r="A10" s="4">
        <v>6</v>
      </c>
      <c r="B10" s="1" t="s">
        <v>7</v>
      </c>
      <c r="C10" s="3">
        <f>(pembobotan!C10-pembobotan!C$41)/pembobotan!C$40</f>
        <v>7.0229318800349341E-2</v>
      </c>
      <c r="D10" s="3">
        <f>(pembobotan!D10-pembobotan!D$41)/pembobotan!D$40</f>
        <v>0.94332488600021513</v>
      </c>
      <c r="E10" s="3">
        <f>(pembobotan!E10-pembobotan!E$41)/pembobotan!E$40</f>
        <v>0.72700340399071617</v>
      </c>
      <c r="F10" s="3">
        <f>(pembobotan!F10-pembobotan!F$41)/pembobotan!F$40</f>
        <v>0.57779445256167039</v>
      </c>
      <c r="G10" s="3">
        <f>(pembobotan!G10-pembobotan!G$41)/pembobotan!G$40</f>
        <v>0.9023674820383758</v>
      </c>
      <c r="H10" s="3">
        <f>(pembobotan!H10-pembobotan!H$41)/pembobotan!H$40</f>
        <v>0.67054193580792132</v>
      </c>
      <c r="I10" s="3">
        <f>(pembobotan!I10-pembobotan!I$41)/pembobotan!I$40</f>
        <v>0.42046470858983831</v>
      </c>
      <c r="J10" s="3">
        <f>(pembobotan!J10-pembobotan!J$41)/pembobotan!J$40</f>
        <v>1.2944335630045596</v>
      </c>
      <c r="K10" s="3">
        <f>(pembobotan!K10-pembobotan!K$41)/pembobotan!K$40</f>
        <v>0.76610982446651366</v>
      </c>
      <c r="L10" s="3">
        <f>(pembobotan!L10-pembobotan!L$41)/pembobotan!L$40</f>
        <v>0.88833302892373045</v>
      </c>
      <c r="M10" s="3">
        <f>(pembobotan!M10-pembobotan!M$41)/pembobotan!M$40</f>
        <v>1.418120235123921</v>
      </c>
      <c r="N10" s="3">
        <f>(pembobotan!N10-pembobotan!N$41)/pembobotan!N$40</f>
        <v>0.20936598011110663</v>
      </c>
      <c r="O10" s="3">
        <f>(pembobotan!O10-pembobotan!O$41)/pembobotan!O$40</f>
        <v>0.59424153945056601</v>
      </c>
      <c r="P10" s="3">
        <f>(pembobotan!P10-pembobotan!P$41)/pembobotan!P$40</f>
        <v>0.26478927455531126</v>
      </c>
      <c r="Q10" s="3">
        <f>(pembobotan!Q10-pembobotan!Q$41)/pembobotan!Q$40</f>
        <v>0.77178402874056684</v>
      </c>
      <c r="R10" s="3">
        <f>(pembobotan!R10-pembobotan!R$41)/pembobotan!R$40</f>
        <v>1.5961959457187846</v>
      </c>
      <c r="S10" s="3">
        <f>(pembobotan!S10-pembobotan!S$41)/pembobotan!S$40</f>
        <v>0.78548083178820927</v>
      </c>
      <c r="T10" s="3">
        <f>(pembobotan!T10-pembobotan!T$41)/pembobotan!T$40</f>
        <v>1.0810122872205485</v>
      </c>
      <c r="U10" s="3">
        <f>(pembobotan!U10-pembobotan!U$41)/pembobotan!U$40</f>
        <v>1.1447033435803102</v>
      </c>
      <c r="V10" s="3">
        <f>(pembobotan!V10-pembobotan!V$41)/pembobotan!V$40</f>
        <v>0.59645083017916134</v>
      </c>
      <c r="W10" s="3">
        <f>(pembobotan!W10-pembobotan!W$41)/pembobotan!W$40</f>
        <v>0.10420820758128892</v>
      </c>
      <c r="X10" s="3">
        <f>(pembobotan!X10-pembobotan!X$41)/pembobotan!X$40</f>
        <v>0</v>
      </c>
      <c r="Y10" s="3">
        <f>(pembobotan!Y10-pembobotan!Y$41)/pembobotan!Y$40</f>
        <v>0</v>
      </c>
      <c r="Z10" s="3">
        <f>(pembobotan!Z10-pembobotan!Z$41)/pembobotan!Z$40</f>
        <v>0.44518884895804561</v>
      </c>
    </row>
    <row r="11" spans="1:26">
      <c r="A11" s="4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4">
        <v>7</v>
      </c>
      <c r="B12" s="1" t="s">
        <v>8</v>
      </c>
      <c r="C12" s="3">
        <f>(pembobotan!C12-pembobotan!C$41)/pembobotan!C$40</f>
        <v>3.224827770501084E-2</v>
      </c>
      <c r="D12" s="3">
        <f>(pembobotan!D12-pembobotan!D$41)/pembobotan!D$40</f>
        <v>5.3854643583806018E-2</v>
      </c>
      <c r="E12" s="3">
        <f>(pembobotan!E12-pembobotan!E$41)/pembobotan!E$40</f>
        <v>0.1005916659609796</v>
      </c>
      <c r="F12" s="3">
        <f>(pembobotan!F12-pembobotan!F$41)/pembobotan!F$40</f>
        <v>0.20898948284145524</v>
      </c>
      <c r="G12" s="3">
        <f>(pembobotan!G12-pembobotan!G$41)/pembobotan!G$40</f>
        <v>7.519729016986465E-2</v>
      </c>
      <c r="H12" s="3">
        <f>(pembobotan!H12-pembobotan!H$41)/pembobotan!H$40</f>
        <v>0.81422949348104734</v>
      </c>
      <c r="I12" s="3">
        <f>(pembobotan!I12-pembobotan!I$41)/pembobotan!I$40</f>
        <v>0.50455765030780597</v>
      </c>
      <c r="J12" s="3">
        <f>(pembobotan!J12-pembobotan!J$41)/pembobotan!J$40</f>
        <v>0.24270629306335495</v>
      </c>
      <c r="K12" s="3">
        <f>(pembobotan!K12-pembobotan!K$41)/pembobotan!K$40</f>
        <v>3.737121094958603E-2</v>
      </c>
      <c r="L12" s="3">
        <f>(pembobotan!L12-pembobotan!L$41)/pembobotan!L$40</f>
        <v>4.935183494020725E-2</v>
      </c>
      <c r="M12" s="3">
        <f>(pembobotan!M12-pembobotan!M$41)/pembobotan!M$40</f>
        <v>0.21453044767132867</v>
      </c>
      <c r="N12" s="3">
        <f>(pembobotan!N12-pembobotan!N$41)/pembobotan!N$40</f>
        <v>1.350748258781333E-2</v>
      </c>
      <c r="O12" s="3">
        <f>(pembobotan!O12-pembobotan!O$41)/pembobotan!O$40</f>
        <v>0.15896907424792212</v>
      </c>
      <c r="P12" s="3">
        <f>(pembobotan!P12-pembobotan!P$41)/pembobotan!P$40</f>
        <v>0.17022167649984296</v>
      </c>
      <c r="Q12" s="3">
        <f>(pembobotan!Q12-pembobotan!Q$41)/pembobotan!Q$40</f>
        <v>4.4611793568818892E-2</v>
      </c>
      <c r="R12" s="3">
        <f>(pembobotan!R12-pembobotan!R$41)/pembobotan!R$40</f>
        <v>0.29928673982227211</v>
      </c>
      <c r="S12" s="3">
        <f>(pembobotan!S12-pembobotan!S$41)/pembobotan!S$40</f>
        <v>0.28473680152322584</v>
      </c>
      <c r="T12" s="3">
        <f>(pembobotan!T12-pembobotan!T$41)/pembobotan!T$40</f>
        <v>0</v>
      </c>
      <c r="U12" s="3">
        <f>(pembobotan!U12-pembobotan!U$41)/pembobotan!U$40</f>
        <v>9.0413058546066072E-2</v>
      </c>
      <c r="V12" s="3">
        <f>(pembobotan!V12-pembobotan!V$41)/pembobotan!V$40</f>
        <v>6.7791184159745652E-2</v>
      </c>
      <c r="W12" s="3">
        <f>(pembobotan!W12-pembobotan!W$41)/pembobotan!W$40</f>
        <v>0.28657257084854454</v>
      </c>
      <c r="X12" s="3">
        <f>(pembobotan!X12-pembobotan!X$41)/pembobotan!X$40</f>
        <v>0.70275838432114646</v>
      </c>
      <c r="Y12" s="3">
        <f>(pembobotan!Y12-pembobotan!Y$41)/pembobotan!Y$40</f>
        <v>0.21695954769210735</v>
      </c>
      <c r="Z12" s="3">
        <f>(pembobotan!Z12-pembobotan!Z$41)/pembobotan!Z$40</f>
        <v>0</v>
      </c>
    </row>
    <row r="13" spans="1:26">
      <c r="A13" s="4">
        <v>8</v>
      </c>
      <c r="B13" s="1" t="s">
        <v>9</v>
      </c>
      <c r="C13" s="3">
        <f>(pembobotan!C13-pembobotan!C$41)/pembobotan!C$40</f>
        <v>1.1778687768532737E-2</v>
      </c>
      <c r="D13" s="3">
        <f>(pembobotan!D13-pembobotan!D$41)/pembobotan!D$40</f>
        <v>2.5120585361994681</v>
      </c>
      <c r="E13" s="3">
        <f>(pembobotan!E13-pembobotan!E$41)/pembobotan!E$40</f>
        <v>2.857717782982375</v>
      </c>
      <c r="F13" s="3">
        <f>(pembobotan!F13-pembobotan!F$41)/pembobotan!F$40</f>
        <v>2.5078737940974629</v>
      </c>
      <c r="G13" s="3">
        <f>(pembobotan!G13-pembobotan!G$41)/pembobotan!G$40</f>
        <v>2.5867867818433439</v>
      </c>
      <c r="H13" s="3">
        <f>(pembobotan!H13-pembobotan!H$41)/pembobotan!H$40</f>
        <v>0.62264608325021265</v>
      </c>
      <c r="I13" s="3">
        <f>(pembobotan!I13-pembobotan!I$41)/pembobotan!I$40</f>
        <v>0.84092941717967662</v>
      </c>
      <c r="J13" s="3">
        <f>(pembobotan!J13-pembobotan!J$41)/pembobotan!J$40</f>
        <v>2.9933776144480442</v>
      </c>
      <c r="K13" s="3">
        <f>(pembobotan!K13-pembobotan!K$41)/pembobotan!K$40</f>
        <v>0.68202459982994512</v>
      </c>
      <c r="L13" s="3">
        <f>(pembobotan!L13-pembobotan!L$41)/pembobotan!L$40</f>
        <v>0.67118495518681864</v>
      </c>
      <c r="M13" s="3">
        <f>(pembobotan!M13-pembobotan!M$41)/pembobotan!M$40</f>
        <v>2.5677075305764889</v>
      </c>
      <c r="N13" s="3">
        <f>(pembobotan!N13-pembobotan!N$41)/pembobotan!N$40</f>
        <v>0.59432923386378655</v>
      </c>
      <c r="O13" s="3">
        <f>(pembobotan!O13-pembobotan!O$41)/pembobotan!O$40</f>
        <v>1.3285272633576348</v>
      </c>
      <c r="P13" s="3">
        <f>(pembobotan!P13-pembobotan!P$41)/pembobotan!P$40</f>
        <v>1.5193860754245243</v>
      </c>
      <c r="Q13" s="3">
        <f>(pembobotan!Q13-pembobotan!Q$41)/pembobotan!Q$40</f>
        <v>0.76286167002680305</v>
      </c>
      <c r="R13" s="3">
        <f>(pembobotan!R13-pembobotan!R$41)/pembobotan!R$40</f>
        <v>1.5712553840669286</v>
      </c>
      <c r="S13" s="3">
        <f>(pembobotan!S13-pembobotan!S$41)/pembobotan!S$40</f>
        <v>1.2469508204637823</v>
      </c>
      <c r="T13" s="3">
        <f>(pembobotan!T13-pembobotan!T$41)/pembobotan!T$40</f>
        <v>2.7693603022013176</v>
      </c>
      <c r="U13" s="3">
        <f>(pembobotan!U13-pembobotan!U$41)/pembobotan!U$40</f>
        <v>3.1147563034788028</v>
      </c>
      <c r="V13" s="3">
        <f>(pembobotan!V13-pembobotan!V$41)/pembobotan!V$40</f>
        <v>3.2908016804459246</v>
      </c>
      <c r="W13" s="3">
        <f>(pembobotan!W13-pembobotan!W$41)/pembobotan!W$40</f>
        <v>0.20841641516257783</v>
      </c>
      <c r="X13" s="3">
        <f>(pembobotan!X13-pembobotan!X$41)/pembobotan!X$40</f>
        <v>0.40157621961208373</v>
      </c>
      <c r="Y13" s="3">
        <f>(pembobotan!Y13-pembobotan!Y$41)/pembobotan!Y$40</f>
        <v>0.21695954769210735</v>
      </c>
      <c r="Z13" s="3">
        <f>(pembobotan!Z13-pembobotan!Z$41)/pembobotan!Z$40</f>
        <v>0</v>
      </c>
    </row>
    <row r="14" spans="1:26">
      <c r="A14" s="4">
        <v>9</v>
      </c>
      <c r="B14" s="1" t="s">
        <v>10</v>
      </c>
      <c r="C14" s="3">
        <f>(pembobotan!C14-pembobotan!C$41)/pembobotan!C$40</f>
        <v>5.8893438842663702E-2</v>
      </c>
      <c r="D14" s="3">
        <f>(pembobotan!D14-pembobotan!D$41)/pembobotan!D$40</f>
        <v>2.4095609887335145</v>
      </c>
      <c r="E14" s="3">
        <f>(pembobotan!E14-pembobotan!E$41)/pembobotan!E$40</f>
        <v>2.0164056676723638</v>
      </c>
      <c r="F14" s="3">
        <f>(pembobotan!F14-pembobotan!F$41)/pembobotan!F$40</f>
        <v>2.0038403354798358</v>
      </c>
      <c r="G14" s="3">
        <f>(pembobotan!G14-pembobotan!G$41)/pembobotan!G$40</f>
        <v>2.6168656979112899</v>
      </c>
      <c r="H14" s="3">
        <f>(pembobotan!H14-pembobotan!H$41)/pembobotan!H$40</f>
        <v>0.43106267301937795</v>
      </c>
      <c r="I14" s="3">
        <f>(pembobotan!I14-pembobotan!I$41)/pembobotan!I$40</f>
        <v>0.6727435337437413</v>
      </c>
      <c r="J14" s="3">
        <f>(pembobotan!J14-pembobotan!J$41)/pembobotan!J$40</f>
        <v>1.8607482468190546</v>
      </c>
      <c r="K14" s="3">
        <f>(pembobotan!K14-pembobotan!K$41)/pembobotan!K$40</f>
        <v>0.49516854508201491</v>
      </c>
      <c r="L14" s="3">
        <f>(pembobotan!L14-pembobotan!L$41)/pembobotan!L$40</f>
        <v>1.3917217453138444</v>
      </c>
      <c r="M14" s="3">
        <f>(pembobotan!M14-pembobotan!M$41)/pembobotan!M$40</f>
        <v>2.217800972822908</v>
      </c>
      <c r="N14" s="3">
        <f>(pembobotan!N14-pembobotan!N$41)/pembobotan!N$40</f>
        <v>1.1008598309067865</v>
      </c>
      <c r="O14" s="3">
        <f>(pembobotan!O14-pembobotan!O$41)/pembobotan!O$40</f>
        <v>1.0560088503611971</v>
      </c>
      <c r="P14" s="3">
        <f>(pembobotan!P14-pembobotan!P$41)/pembobotan!P$40</f>
        <v>1.3617734119987437</v>
      </c>
      <c r="Q14" s="3">
        <f>(pembobotan!Q14-pembobotan!Q$41)/pembobotan!Q$40</f>
        <v>0.93238648558831483</v>
      </c>
      <c r="R14" s="3">
        <f>(pembobotan!R14-pembobotan!R$41)/pembobotan!R$40</f>
        <v>1.5837256648928566</v>
      </c>
      <c r="S14" s="3">
        <f>(pembobotan!S14-pembobotan!S$41)/pembobotan!S$40</f>
        <v>1.4825950700002448</v>
      </c>
      <c r="T14" s="3">
        <f>(pembobotan!T14-pembobotan!T$41)/pembobotan!T$40</f>
        <v>2.2592312422955643</v>
      </c>
      <c r="U14" s="3">
        <f>(pembobotan!U14-pembobotan!U$41)/pembobotan!U$40</f>
        <v>2.8197242176969026</v>
      </c>
      <c r="V14" s="3">
        <f>(pembobotan!V14-pembobotan!V$41)/pembobotan!V$40</f>
        <v>3.5075660841172103</v>
      </c>
      <c r="W14" s="3">
        <f>(pembobotan!W14-pembobotan!W$41)/pembobotan!W$40</f>
        <v>0.62524924548773353</v>
      </c>
      <c r="X14" s="3">
        <f>(pembobotan!X14-pembobotan!X$41)/pembobotan!X$40</f>
        <v>0.40157621961208373</v>
      </c>
      <c r="Y14" s="3">
        <f>(pembobotan!Y14-pembobotan!Y$41)/pembobotan!Y$40</f>
        <v>0.54239886923026837</v>
      </c>
      <c r="Z14" s="3">
        <f>(pembobotan!Z14-pembobotan!Z$41)/pembobotan!Z$40</f>
        <v>0</v>
      </c>
    </row>
    <row r="15" spans="1:26">
      <c r="A15" s="4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4">
        <v>10</v>
      </c>
      <c r="B16" s="1" t="s">
        <v>11</v>
      </c>
      <c r="C16" s="3">
        <f>(pembobotan!C16-pembobotan!C$41)/pembobotan!C$40</f>
        <v>7.7859122537758787E-3</v>
      </c>
      <c r="D16" s="3">
        <f>(pembobotan!D16-pembobotan!D$41)/pembobotan!D$40</f>
        <v>3.9296517350506202</v>
      </c>
      <c r="E16" s="3">
        <f>(pembobotan!E16-pembobotan!E$41)/pembobotan!E$40</f>
        <v>4.2202776219083713</v>
      </c>
      <c r="F16" s="3">
        <f>(pembobotan!F16-pembobotan!F$41)/pembobotan!F$40</f>
        <v>4.0076806709596715</v>
      </c>
      <c r="G16" s="3">
        <f>(pembobotan!G16-pembobotan!G$41)/pembobotan!G$40</f>
        <v>4.481758494123933</v>
      </c>
      <c r="H16" s="3">
        <f>(pembobotan!H16-pembobotan!H$41)/pembobotan!H$40</f>
        <v>1.8679382497506378</v>
      </c>
      <c r="I16" s="3">
        <f>(pembobotan!I16-pembobotan!I$41)/pembobotan!I$40</f>
        <v>2.1864164846671592</v>
      </c>
      <c r="J16" s="3">
        <f>(pembobotan!J16-pembobotan!J$41)/pembobotan!J$40</f>
        <v>4.0855559332331417</v>
      </c>
      <c r="K16" s="3">
        <f>(pembobotan!K16-pembobotan!K$41)/pembobotan!K$40</f>
        <v>2.7467840047945735</v>
      </c>
      <c r="L16" s="3">
        <f>(pembobotan!L16-pembobotan!L$41)/pembobotan!L$40</f>
        <v>2.7834434906276888</v>
      </c>
      <c r="M16" s="3">
        <f>(pembobotan!M16-pembobotan!M$41)/pembobotan!M$40</f>
        <v>3.7276514683304316</v>
      </c>
      <c r="N16" s="3">
        <f>(pembobotan!N16-pembobotan!N$41)/pembobotan!N$40</f>
        <v>0.68888161197847986</v>
      </c>
      <c r="O16" s="3">
        <f>(pembobotan!O16-pembobotan!O$41)/pembobotan!O$40</f>
        <v>3.8833873851992404</v>
      </c>
      <c r="P16" s="3">
        <f>(pembobotan!P16-pembobotan!P$41)/pembobotan!P$40</f>
        <v>3.9150985594963883</v>
      </c>
      <c r="Q16" s="3">
        <f>(pembobotan!Q16-pembobotan!Q$41)/pembobotan!Q$40</f>
        <v>2.1815167055152438</v>
      </c>
      <c r="R16" s="3">
        <f>(pembobotan!R16-pembobotan!R$41)/pembobotan!R$40</f>
        <v>2.8432240283115848</v>
      </c>
      <c r="S16" s="3">
        <f>(pembobotan!S16-pembobotan!S$41)/pembobotan!S$40</f>
        <v>2.2680759017884542</v>
      </c>
      <c r="T16" s="3">
        <f>(pembobotan!T16-pembobotan!T$41)/pembobotan!T$40</f>
        <v>2.0020042758755863</v>
      </c>
      <c r="U16" s="3">
        <f>(pembobotan!U16-pembobotan!U$41)/pembobotan!U$40</f>
        <v>2.6938861596035477</v>
      </c>
      <c r="V16" s="3">
        <f>(pembobotan!V16-pembobotan!V$41)/pembobotan!V$40</f>
        <v>2.5612792665457813</v>
      </c>
      <c r="W16" s="3">
        <f>(pembobotan!W16-pembobotan!W$41)/pembobotan!W$40</f>
        <v>1.9539038921491674</v>
      </c>
      <c r="X16" s="3">
        <f>(pembobotan!X16-pembobotan!X$41)/pembobotan!X$40</f>
        <v>2.9114275921876067</v>
      </c>
      <c r="Y16" s="3">
        <f>(pembobotan!Y16-pembobotan!Y$41)/pembobotan!Y$40</f>
        <v>4.3391909538421469</v>
      </c>
      <c r="Z16" s="3">
        <f>(pembobotan!Z16-pembobotan!Z$41)/pembobotan!Z$40</f>
        <v>4.0066996406224105</v>
      </c>
    </row>
    <row r="17" spans="1:26">
      <c r="A17" s="4">
        <v>11</v>
      </c>
      <c r="B17" s="1" t="s">
        <v>12</v>
      </c>
      <c r="C17" s="3">
        <f>(pembobotan!C17-pembobotan!C$41)/pembobotan!C$40</f>
        <v>6.813432971493177E-3</v>
      </c>
      <c r="D17" s="3">
        <f>(pembobotan!D17-pembobotan!D$41)/pembobotan!D$40</f>
        <v>0.37003351881776397</v>
      </c>
      <c r="E17" s="3">
        <f>(pembobotan!E17-pembobotan!E$41)/pembobotan!E$40</f>
        <v>0.54868181433261598</v>
      </c>
      <c r="F17" s="3">
        <f>(pembobotan!F17-pembobotan!F$41)/pembobotan!F$40</f>
        <v>0.87283842833784253</v>
      </c>
      <c r="G17" s="3">
        <f>(pembobotan!G17-pembobotan!G$41)/pembobotan!G$40</f>
        <v>0.79709127580056527</v>
      </c>
      <c r="H17" s="3">
        <f>(pembobotan!H17-pembobotan!H$41)/pembobotan!H$40</f>
        <v>1.1973963139427166</v>
      </c>
      <c r="I17" s="3">
        <f>(pembobotan!I17-pembobotan!I$41)/pembobotan!I$40</f>
        <v>1.5977658926413856</v>
      </c>
      <c r="J17" s="3">
        <f>(pembobotan!J17-pembobotan!J$41)/pembobotan!J$40</f>
        <v>0.8494720257217423</v>
      </c>
      <c r="K17" s="3">
        <f>(pembobotan!K17-pembobotan!K$41)/pembobotan!K$40</f>
        <v>0.57925376971858344</v>
      </c>
      <c r="L17" s="3">
        <f>(pembobotan!L17-pembobotan!L$41)/pembobotan!L$40</f>
        <v>0.94755523085197924</v>
      </c>
      <c r="M17" s="3">
        <f>(pembobotan!M17-pembobotan!M$41)/pembobotan!M$40</f>
        <v>0.76195296931540879</v>
      </c>
      <c r="N17" s="3">
        <f>(pembobotan!N17-pembobotan!N$41)/pembobotan!N$40</f>
        <v>8.7798636820786646E-2</v>
      </c>
      <c r="O17" s="3">
        <f>(pembobotan!O17-pembobotan!O$41)/pembobotan!O$40</f>
        <v>1.5480559849380988</v>
      </c>
      <c r="P17" s="3">
        <f>(pembobotan!P17-pembobotan!P$41)/pembobotan!P$40</f>
        <v>0.52957854911062252</v>
      </c>
      <c r="Q17" s="3">
        <f>(pembobotan!Q17-pembobotan!Q$41)/pembobotan!Q$40</f>
        <v>1.6327916446187714</v>
      </c>
      <c r="R17" s="3">
        <f>(pembobotan!R17-pembobotan!R$41)/pembobotan!R$40</f>
        <v>1.9952449321484806</v>
      </c>
      <c r="S17" s="3">
        <f>(pembobotan!S17-pembobotan!S$41)/pembobotan!S$40</f>
        <v>1.7575133611261182</v>
      </c>
      <c r="T17" s="3">
        <f>(pembobotan!T17-pembobotan!T$41)/pembobotan!T$40</f>
        <v>0.2500188448629731</v>
      </c>
      <c r="U17" s="3">
        <f>(pembobotan!U17-pembobotan!U$41)/pembobotan!U$40</f>
        <v>0.30772163785854068</v>
      </c>
      <c r="V17" s="3">
        <f>(pembobotan!V17-pembobotan!V$41)/pembobotan!V$40</f>
        <v>0.153715812642057</v>
      </c>
      <c r="W17" s="3">
        <f>(pembobotan!W17-pembobotan!W$41)/pembobotan!W$40</f>
        <v>1.354706698556756</v>
      </c>
      <c r="X17" s="3">
        <f>(pembobotan!X17-pembobotan!X$41)/pembobotan!X$40</f>
        <v>0.90354649412718835</v>
      </c>
      <c r="Y17" s="3">
        <f>(pembobotan!Y17-pembobotan!Y$41)/pembobotan!Y$40</f>
        <v>0.75935841692237571</v>
      </c>
      <c r="Z17" s="3">
        <f>(pembobotan!Z17-pembobotan!Z$41)/pembobotan!Z$40</f>
        <v>1.7807553958321825</v>
      </c>
    </row>
    <row r="18" spans="1:26">
      <c r="A18" s="4">
        <v>12</v>
      </c>
      <c r="B18" s="1" t="s">
        <v>13</v>
      </c>
      <c r="C18" s="3">
        <f>(pembobotan!C18-pembobotan!C$41)/pembobotan!C$40</f>
        <v>9.9430481162938698E-3</v>
      </c>
      <c r="D18" s="3">
        <f>(pembobotan!D18-pembobotan!D$41)/pembobotan!D$40</f>
        <v>0.71400833912723471</v>
      </c>
      <c r="E18" s="3">
        <f>(pembobotan!E18-pembobotan!E$41)/pembobotan!E$40</f>
        <v>0.93275908436544719</v>
      </c>
      <c r="F18" s="3">
        <f>(pembobotan!F18-pembobotan!F$41)/pembobotan!F$40</f>
        <v>1.1801759031046883</v>
      </c>
      <c r="G18" s="3">
        <f>(pembobotan!G18-pembobotan!G$41)/pembobotan!G$40</f>
        <v>1.3385117650235907</v>
      </c>
      <c r="H18" s="3">
        <f>(pembobotan!H18-pembobotan!H$41)/pembobotan!H$40</f>
        <v>1.6284589869620947</v>
      </c>
      <c r="I18" s="3">
        <f>(pembobotan!I18-pembobotan!I$41)/pembobotan!I$40</f>
        <v>2.0182306012312239</v>
      </c>
      <c r="J18" s="3">
        <f>(pembobotan!J18-pembobotan!J$41)/pembobotan!J$40</f>
        <v>1.1730804164728823</v>
      </c>
      <c r="K18" s="3">
        <f>(pembobotan!K18-pembobotan!K$41)/pembobotan!K$40</f>
        <v>1.3266779887103042</v>
      </c>
      <c r="L18" s="3">
        <f>(pembobotan!L18-pembobotan!L$41)/pembobotan!L$40</f>
        <v>1.7865364248355025</v>
      </c>
      <c r="M18" s="3">
        <f>(pembobotan!M18-pembobotan!M$41)/pembobotan!M$40</f>
        <v>0.64359134301398602</v>
      </c>
      <c r="N18" s="3">
        <f>(pembobotan!N18-pembobotan!N$41)/pembobotan!N$40</f>
        <v>9.4552378114693317E-2</v>
      </c>
      <c r="O18" s="3">
        <f>(pembobotan!O18-pembobotan!O$41)/pembobotan!O$40</f>
        <v>1.7373048828522919</v>
      </c>
      <c r="P18" s="3">
        <f>(pembobotan!P18-pembobotan!P$41)/pembobotan!P$40</f>
        <v>0.24587575494421762</v>
      </c>
      <c r="Q18" s="3">
        <f>(pembobotan!Q18-pembobotan!Q$41)/pembobotan!Q$40</f>
        <v>1.2982031928526296</v>
      </c>
      <c r="R18" s="3">
        <f>(pembobotan!R18-pembobotan!R$41)/pembobotan!R$40</f>
        <v>1.1472658359853765</v>
      </c>
      <c r="S18" s="3">
        <f>(pembobotan!S18-pembobotan!S$41)/pembobotan!S$40</f>
        <v>1.5905986843711237</v>
      </c>
      <c r="T18" s="3">
        <f>(pembobotan!T18-pembobotan!T$41)/pembobotan!T$40</f>
        <v>0.12315590545968527</v>
      </c>
      <c r="U18" s="3">
        <f>(pembobotan!U18-pembobotan!U$41)/pembobotan!U$40</f>
        <v>0.31618133924296793</v>
      </c>
      <c r="V18" s="3">
        <f>(pembobotan!V18-pembobotan!V$41)/pembobotan!V$40</f>
        <v>0.31356909874713623</v>
      </c>
      <c r="W18" s="3">
        <f>(pembobotan!W18-pembobotan!W$41)/pembobotan!W$40</f>
        <v>1.6152272175099782</v>
      </c>
      <c r="X18" s="3">
        <f>(pembobotan!X18-pembobotan!X$41)/pembobotan!X$40</f>
        <v>1.4055167686422929</v>
      </c>
      <c r="Y18" s="3">
        <f>(pembobotan!Y18-pembobotan!Y$41)/pembobotan!Y$40</f>
        <v>0.21695954769210735</v>
      </c>
      <c r="Z18" s="3">
        <f>(pembobotan!Z18-pembobotan!Z$41)/pembobotan!Z$40</f>
        <v>1.7807553958321825</v>
      </c>
    </row>
    <row r="19" spans="1:26">
      <c r="A19" s="4">
        <v>13</v>
      </c>
      <c r="B19" s="1" t="s">
        <v>14</v>
      </c>
      <c r="C19" s="3">
        <f>(pembobotan!C19-pembobotan!C$41)/pembobotan!C$40</f>
        <v>2.1874705855846513E-2</v>
      </c>
      <c r="D19" s="3">
        <f>(pembobotan!D19-pembobotan!D$41)/pembobotan!D$40</f>
        <v>1.236919555860319</v>
      </c>
      <c r="E19" s="3">
        <f>(pembobotan!E19-pembobotan!E$41)/pembobotan!E$40</f>
        <v>1.4220003688120297</v>
      </c>
      <c r="F19" s="3">
        <f>(pembobotan!F19-pembobotan!F$41)/pembobotan!F$40</f>
        <v>1.8809053455730973</v>
      </c>
      <c r="G19" s="3">
        <f>(pembobotan!G19-pembobotan!G$41)/pembobotan!G$40</f>
        <v>1.6844192998049683</v>
      </c>
      <c r="H19" s="3">
        <f>(pembobotan!H19-pembobotan!H$41)/pembobotan!H$40</f>
        <v>2.2511050702123074</v>
      </c>
      <c r="I19" s="3">
        <f>(pembobotan!I19-pembobotan!I$41)/pembobotan!I$40</f>
        <v>4.2887400276163508</v>
      </c>
      <c r="J19" s="3">
        <f>(pembobotan!J19-pembobotan!J$41)/pembobotan!J$40</f>
        <v>1.2539825141606671</v>
      </c>
      <c r="K19" s="3">
        <f>(pembobotan!K19-pembobotan!K$41)/pembobotan!K$40</f>
        <v>1.9900169830654562</v>
      </c>
      <c r="L19" s="3">
        <f>(pembobotan!L19-pembobotan!L$41)/pembobotan!L$40</f>
        <v>2.9709804634004766</v>
      </c>
      <c r="M19" s="3">
        <f>(pembobotan!M19-pembobotan!M$41)/pembobotan!M$40</f>
        <v>1.0386232707949843</v>
      </c>
      <c r="N19" s="3">
        <f>(pembobotan!N19-pembobotan!N$41)/pembobotan!N$40</f>
        <v>0.46600814927955991</v>
      </c>
      <c r="O19" s="3">
        <f>(pembobotan!O19-pembobotan!O$41)/pembobotan!O$40</f>
        <v>3.0431222784602237</v>
      </c>
      <c r="P19" s="3">
        <f>(pembobotan!P19-pembobotan!P$41)/pembobotan!P$40</f>
        <v>0.22696223533312396</v>
      </c>
      <c r="Q19" s="3">
        <f>(pembobotan!Q19-pembobotan!Q$41)/pembobotan!Q$40</f>
        <v>3.0023737071815115</v>
      </c>
      <c r="R19" s="3">
        <f>(pembobotan!R19-pembobotan!R$41)/pembobotan!R$40</f>
        <v>0.79809797285939232</v>
      </c>
      <c r="S19" s="3">
        <f>(pembobotan!S19-pembobotan!S$41)/pembobotan!S$40</f>
        <v>2.7197273800666744</v>
      </c>
      <c r="T19" s="3">
        <f>(pembobotan!T19-pembobotan!T$41)/pembobotan!T$40</f>
        <v>1.3983755820589683</v>
      </c>
      <c r="U19" s="3">
        <f>(pembobotan!U19-pembobotan!U$41)/pembobotan!U$40</f>
        <v>0.52926006786322888</v>
      </c>
      <c r="V19" s="3">
        <f>(pembobotan!V19-pembobotan!V$41)/pembobotan!V$40</f>
        <v>0.38303413930588798</v>
      </c>
      <c r="W19" s="3">
        <f>(pembobotan!W19-pembobotan!W$41)/pembobotan!W$40</f>
        <v>3.8296516286123681</v>
      </c>
      <c r="X19" s="3">
        <f>(pembobotan!X19-pembobotan!X$41)/pembobotan!X$40</f>
        <v>4.417338415732921</v>
      </c>
      <c r="Y19" s="3">
        <f>(pembobotan!Y19-pembobotan!Y$41)/pembobotan!Y$40</f>
        <v>0.97631796461448306</v>
      </c>
      <c r="Z19" s="3">
        <f>(pembobotan!Z19-pembobotan!Z$41)/pembobotan!Z$40</f>
        <v>0.89037769791609123</v>
      </c>
    </row>
    <row r="20" spans="1:26">
      <c r="A20" s="4">
        <v>14</v>
      </c>
      <c r="B20" s="1" t="s">
        <v>15</v>
      </c>
      <c r="C20" s="3">
        <f>(pembobotan!C20-pembobotan!C$41)/pembobotan!C$40</f>
        <v>2.4999663835253157E-2</v>
      </c>
      <c r="D20" s="3">
        <f>(pembobotan!D20-pembobotan!D$41)/pembobotan!D$40</f>
        <v>1.7494072931900859</v>
      </c>
      <c r="E20" s="3">
        <f>(pembobotan!E20-pembobotan!E$41)/pembobotan!E$40</f>
        <v>1.7877882450337739</v>
      </c>
      <c r="F20" s="3">
        <f>(pembobotan!F20-pembobotan!F$41)/pembobotan!F$40</f>
        <v>2.2005363193306171</v>
      </c>
      <c r="G20" s="3">
        <f>(pembobotan!G20-pembobotan!G$41)/pembobotan!G$40</f>
        <v>2.0754452086882642</v>
      </c>
      <c r="H20" s="3">
        <f>(pembobotan!H20-pembobotan!H$41)/pembobotan!H$40</f>
        <v>1.4847714292889687</v>
      </c>
      <c r="I20" s="3">
        <f>(pembobotan!I20-pembobotan!I$41)/pembobotan!I$40</f>
        <v>2.9432529601288682</v>
      </c>
      <c r="J20" s="3">
        <f>(pembobotan!J20-pembobotan!J$41)/pembobotan!J$40</f>
        <v>2.2652587352579796</v>
      </c>
      <c r="K20" s="3">
        <f>(pembobotan!K20-pembobotan!K$41)/pembobotan!K$40</f>
        <v>4.4471741030007381</v>
      </c>
      <c r="L20" s="3">
        <f>(pembobotan!L20-pembobotan!L$41)/pembobotan!L$40</f>
        <v>2.6353879858070672</v>
      </c>
      <c r="M20" s="3">
        <f>(pembobotan!M20-pembobotan!M$41)/pembobotan!M$40</f>
        <v>1.9781186795625272</v>
      </c>
      <c r="N20" s="3">
        <f>(pembobotan!N20-pembobotan!N$41)/pembobotan!N$40</f>
        <v>0.52003807963081328</v>
      </c>
      <c r="O20" s="3">
        <f>(pembobotan!O20-pembobotan!O$41)/pembobotan!O$40</f>
        <v>2.4261708712599543</v>
      </c>
      <c r="P20" s="3">
        <f>(pembobotan!P20-pembobotan!P$41)/pembobotan!P$40</f>
        <v>0.30261631377749859</v>
      </c>
      <c r="Q20" s="3">
        <f>(pembobotan!Q20-pembobotan!Q$41)/pembobotan!Q$40</f>
        <v>0.98145945851401561</v>
      </c>
      <c r="R20" s="3">
        <f>(pembobotan!R20-pembobotan!R$41)/pembobotan!R$40</f>
        <v>0.43645982890748014</v>
      </c>
      <c r="S20" s="3">
        <f>(pembobotan!S20-pembobotan!S$41)/pembobotan!S$40</f>
        <v>2.32698696417257</v>
      </c>
      <c r="T20" s="3">
        <f>(pembobotan!T20-pembobotan!T$41)/pembobotan!T$40</f>
        <v>0.35896445353884854</v>
      </c>
      <c r="U20" s="3">
        <f>(pembobotan!U20-pembobotan!U$41)/pembobotan!U$40</f>
        <v>0.79521193013616009</v>
      </c>
      <c r="V20" s="3">
        <f>(pembobotan!V20-pembobotan!V$41)/pembobotan!V$40</f>
        <v>0.81795782698096398</v>
      </c>
      <c r="W20" s="3">
        <f>(pembobotan!W20-pembobotan!W$41)/pembobotan!W$40</f>
        <v>1.016030023917567</v>
      </c>
      <c r="X20" s="3">
        <f>(pembobotan!X20-pembobotan!X$41)/pembobotan!X$40</f>
        <v>0.50197027451510468</v>
      </c>
      <c r="Y20" s="3">
        <f>(pembobotan!Y20-pembobotan!Y$41)/pembobotan!Y$40</f>
        <v>2.2780752507671274</v>
      </c>
      <c r="Z20" s="3">
        <f>(pembobotan!Z20-pembobotan!Z$41)/pembobotan!Z$40</f>
        <v>2.6711330937482738</v>
      </c>
    </row>
    <row r="21" spans="1:26">
      <c r="A21" s="4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4">
        <v>15</v>
      </c>
      <c r="B22" s="1" t="s">
        <v>16</v>
      </c>
      <c r="C22" s="3">
        <f>(pembobotan!C22-pembobotan!C$41)/pembobotan!C$40</f>
        <v>6.2801574876462582E-2</v>
      </c>
      <c r="D22" s="3">
        <f>(pembobotan!D22-pembobotan!D$41)/pembobotan!D$40</f>
        <v>0.64973021614011139</v>
      </c>
      <c r="E22" s="3">
        <f>(pembobotan!E22-pembobotan!E$41)/pembobotan!E$40</f>
        <v>0.76815454006566242</v>
      </c>
      <c r="F22" s="3">
        <f>(pembobotan!F22-pembobotan!F$41)/pembobotan!F$40</f>
        <v>0.51632695760830116</v>
      </c>
      <c r="G22" s="3">
        <f>(pembobotan!G22-pembobotan!G$41)/pembobotan!G$40</f>
        <v>0.4511837410191879</v>
      </c>
      <c r="H22" s="3">
        <f>(pembobotan!H22-pembobotan!H$41)/pembobotan!H$40</f>
        <v>0.38316682046166933</v>
      </c>
      <c r="I22" s="3">
        <f>(pembobotan!I22-pembobotan!I$41)/pembobotan!I$40</f>
        <v>0.84092941717967662</v>
      </c>
      <c r="J22" s="3">
        <f>(pembobotan!J22-pembobotan!J$41)/pembobotan!J$40</f>
        <v>0.6067657326583874</v>
      </c>
      <c r="K22" s="3">
        <f>(pembobotan!K22-pembobotan!K$41)/pembobotan!K$40</f>
        <v>0.64465338888035906</v>
      </c>
      <c r="L22" s="3">
        <f>(pembobotan!L22-pembobotan!L$41)/pembobotan!L$40</f>
        <v>0.45403688144990673</v>
      </c>
      <c r="M22" s="3">
        <f>(pembobotan!M22-pembobotan!M$41)/pembobotan!M$40</f>
        <v>0.74937704652088255</v>
      </c>
      <c r="N22" s="3">
        <f>(pembobotan!N22-pembobotan!N$41)/pembobotan!N$40</f>
        <v>0.14858230846594664</v>
      </c>
      <c r="O22" s="3">
        <f>(pembobotan!O22-pembobotan!O$41)/pembobotan!O$40</f>
        <v>0.68129603249109483</v>
      </c>
      <c r="P22" s="3">
        <f>(pembobotan!P22-pembobotan!P$41)/pembobotan!P$40</f>
        <v>0.35935687261077959</v>
      </c>
      <c r="Q22" s="3">
        <f>(pembobotan!Q22-pembobotan!Q$41)/pembobotan!Q$40</f>
        <v>0.2498260439853858</v>
      </c>
      <c r="R22" s="3">
        <f>(pembobotan!R22-pembobotan!R$41)/pembobotan!R$40</f>
        <v>0.56116263716676018</v>
      </c>
      <c r="S22" s="3">
        <f>(pembobotan!S22-pembobotan!S$41)/pembobotan!S$40</f>
        <v>0.54001807185439388</v>
      </c>
      <c r="T22" s="3">
        <f>(pembobotan!T22-pembobotan!T$41)/pembobotan!T$40</f>
        <v>0.34557794207583931</v>
      </c>
      <c r="U22" s="3">
        <f>(pembobotan!U22-pembobotan!U$41)/pembobotan!U$40</f>
        <v>0.45523768074949061</v>
      </c>
      <c r="V22" s="3">
        <f>(pembobotan!V22-pembobotan!V$41)/pembobotan!V$40</f>
        <v>0.71222589777708079</v>
      </c>
      <c r="W22" s="3">
        <f>(pembobotan!W22-pembobotan!W$41)/pembobotan!W$40</f>
        <v>0.26052051895322231</v>
      </c>
      <c r="X22" s="3">
        <f>(pembobotan!X22-pembobotan!X$41)/pembobotan!X$40</f>
        <v>0.30118216470906278</v>
      </c>
      <c r="Y22" s="3">
        <f>(pembobotan!Y22-pembobotan!Y$41)/pembobotan!Y$40</f>
        <v>0.10847977384605367</v>
      </c>
      <c r="Z22" s="3">
        <f>(pembobotan!Z22-pembobotan!Z$41)/pembobotan!Z$40</f>
        <v>0.44518884895804561</v>
      </c>
    </row>
    <row r="23" spans="1:26">
      <c r="A23" s="4">
        <v>16</v>
      </c>
      <c r="B23" s="1" t="s">
        <v>17</v>
      </c>
      <c r="C23" s="3">
        <f>(pembobotan!C23-pembobotan!C$41)/pembobotan!C$40</f>
        <v>3.2812058783769769E-2</v>
      </c>
      <c r="D23" s="3">
        <f>(pembobotan!D23-pembobotan!D$41)/pembobotan!D$40</f>
        <v>1.7893639642361354</v>
      </c>
      <c r="E23" s="3">
        <f>(pembobotan!E23-pembobotan!E$41)/pembobotan!E$40</f>
        <v>0.90989734210158824</v>
      </c>
      <c r="F23" s="3">
        <f>(pembobotan!F23-pembobotan!F$41)/pembobotan!F$40</f>
        <v>0.90971892530986398</v>
      </c>
      <c r="G23" s="3">
        <f>(pembobotan!G23-pembobotan!G$41)/pembobotan!G$40</f>
        <v>1.518985261431266</v>
      </c>
      <c r="H23" s="3">
        <f>(pembobotan!H23-pembobotan!H$41)/pembobotan!H$40</f>
        <v>0.81422949348104734</v>
      </c>
      <c r="I23" s="3">
        <f>(pembobotan!I23-pembobotan!I$41)/pembobotan!I$40</f>
        <v>1.5977658926413856</v>
      </c>
      <c r="J23" s="3">
        <f>(pembobotan!J23-pembobotan!J$41)/pembobotan!J$40</f>
        <v>1.8202971979751621</v>
      </c>
      <c r="K23" s="3">
        <f>(pembobotan!K23-pembobotan!K$41)/pembobotan!K$40</f>
        <v>2.2703010651873514</v>
      </c>
      <c r="L23" s="3">
        <f>(pembobotan!L23-pembobotan!L$41)/pembobotan!L$40</f>
        <v>2.0925178014647874</v>
      </c>
      <c r="M23" s="3">
        <f>(pembobotan!M23-pembobotan!M$41)/pembobotan!M$40</f>
        <v>1.8005762401103931</v>
      </c>
      <c r="N23" s="3">
        <f>(pembobotan!N23-pembobotan!N$41)/pembobotan!N$40</f>
        <v>0.8172026965627065</v>
      </c>
      <c r="O23" s="3">
        <f>(pembobotan!O23-pembobotan!O$41)/pembobotan!O$40</f>
        <v>1.9000589350584978</v>
      </c>
      <c r="P23" s="3">
        <f>(pembobotan!P23-pembobotan!P$41)/pembobotan!P$40</f>
        <v>0.30892082031452983</v>
      </c>
      <c r="Q23" s="3">
        <f>(pembobotan!Q23-pembobotan!Q$41)/pembobotan!Q$40</f>
        <v>0.59333685446529127</v>
      </c>
      <c r="R23" s="3">
        <f>(pembobotan!R23-pembobotan!R$41)/pembobotan!R$40</f>
        <v>1.5338445415891446</v>
      </c>
      <c r="S23" s="3">
        <f>(pembobotan!S23-pembobotan!S$41)/pembobotan!S$40</f>
        <v>1.5022320907949502</v>
      </c>
      <c r="T23" s="3">
        <f>(pembobotan!T23-pembobotan!T$41)/pembobotan!T$40</f>
        <v>1.0272602950383114</v>
      </c>
      <c r="U23" s="3">
        <f>(pembobotan!U23-pembobotan!U$41)/pembobotan!U$40</f>
        <v>0.87769401863432561</v>
      </c>
      <c r="V23" s="3">
        <f>(pembobotan!V23-pembobotan!V$41)/pembobotan!V$40</f>
        <v>1.1876011150948034</v>
      </c>
      <c r="W23" s="3">
        <f>(pembobotan!W23-pembobotan!W$41)/pembobotan!W$40</f>
        <v>0.5991971935924113</v>
      </c>
      <c r="X23" s="3">
        <f>(pembobotan!X23-pembobotan!X$41)/pembobotan!X$40</f>
        <v>0.40157621961208373</v>
      </c>
      <c r="Y23" s="3">
        <f>(pembobotan!Y23-pembobotan!Y$41)/pembobotan!Y$40</f>
        <v>0.86783819076842939</v>
      </c>
      <c r="Z23" s="3">
        <f>(pembobotan!Z23-pembobotan!Z$41)/pembobotan!Z$40</f>
        <v>0</v>
      </c>
    </row>
    <row r="24" spans="1:26">
      <c r="A24" s="4">
        <v>17</v>
      </c>
      <c r="B24" s="1" t="s">
        <v>18</v>
      </c>
      <c r="C24" s="3">
        <f>(pembobotan!C24-pembobotan!C$41)/pembobotan!C$40</f>
        <v>2.0807647033610103E-2</v>
      </c>
      <c r="D24" s="3">
        <f>(pembobotan!D24-pembobotan!D$41)/pembobotan!D$40</f>
        <v>1.521827992884325</v>
      </c>
      <c r="E24" s="3">
        <f>(pembobotan!E24-pembobotan!E$41)/pembobotan!E$40</f>
        <v>0.84131211531001127</v>
      </c>
      <c r="F24" s="3">
        <f>(pembobotan!F24-pembobotan!F$41)/pembobotan!F$40</f>
        <v>0.86054492934716864</v>
      </c>
      <c r="G24" s="3">
        <f>(pembobotan!G24-pembobotan!G$41)/pembobotan!G$40</f>
        <v>1.2933933909216719</v>
      </c>
      <c r="H24" s="3">
        <f>(pembobotan!H24-pembobotan!H$41)/pembobotan!H$40</f>
        <v>0.71843778836562999</v>
      </c>
      <c r="I24" s="3">
        <f>(pembobotan!I24-pembobotan!I$41)/pembobotan!I$40</f>
        <v>1.3454870674874826</v>
      </c>
      <c r="J24" s="3">
        <f>(pembobotan!J24-pembobotan!J$41)/pembobotan!J$40</f>
        <v>1.8202971979751621</v>
      </c>
      <c r="K24" s="3">
        <f>(pembobotan!K24-pembobotan!K$41)/pembobotan!K$40</f>
        <v>0.85019504910308219</v>
      </c>
      <c r="L24" s="3">
        <f>(pembobotan!L24-pembobotan!L$41)/pembobotan!L$40</f>
        <v>1.3127588094095128</v>
      </c>
      <c r="M24" s="3">
        <f>(pembobotan!M24-pembobotan!M$41)/pembobotan!M$40</f>
        <v>1.4536287230143476</v>
      </c>
      <c r="N24" s="3">
        <f>(pembobotan!N24-pembobotan!N$41)/pembobotan!N$40</f>
        <v>0.35119454728314659</v>
      </c>
      <c r="O24" s="3">
        <f>(pembobotan!O24-pembobotan!O$41)/pembobotan!O$40</f>
        <v>0.93488955569611343</v>
      </c>
      <c r="P24" s="3">
        <f>(pembobotan!P24-pembobotan!P$41)/pembobotan!P$40</f>
        <v>1.1095931505174947</v>
      </c>
      <c r="Q24" s="3">
        <f>(pembobotan!Q24-pembobotan!Q$41)/pembobotan!Q$40</f>
        <v>0.72717223517174789</v>
      </c>
      <c r="R24" s="3">
        <f>(pembobotan!R24-pembobotan!R$41)/pembobotan!R$40</f>
        <v>0.94774134277052835</v>
      </c>
      <c r="S24" s="3">
        <f>(pembobotan!S24-pembobotan!S$41)/pembobotan!S$40</f>
        <v>1.8753354858943496</v>
      </c>
      <c r="T24" s="3">
        <f>(pembobotan!T24-pembobotan!T$41)/pembobotan!T$40</f>
        <v>0.45081651680811213</v>
      </c>
      <c r="U24" s="3">
        <f>(pembobotan!U24-pembobotan!U$41)/pembobotan!U$40</f>
        <v>0.84121155641398315</v>
      </c>
      <c r="V24" s="3">
        <f>(pembobotan!V24-pembobotan!V$41)/pembobotan!V$40</f>
        <v>1.0054297436696433</v>
      </c>
      <c r="W24" s="3">
        <f>(pembobotan!W24-pembobotan!W$41)/pembobotan!W$40</f>
        <v>0.41683283032515567</v>
      </c>
      <c r="X24" s="3">
        <f>(pembobotan!X24-pembobotan!X$41)/pembobotan!X$40</f>
        <v>0.60236432941812557</v>
      </c>
      <c r="Y24" s="3">
        <f>(pembobotan!Y24-pembobotan!Y$41)/pembobotan!Y$40</f>
        <v>0</v>
      </c>
      <c r="Z24" s="3">
        <f>(pembobotan!Z24-pembobotan!Z$41)/pembobotan!Z$40</f>
        <v>0</v>
      </c>
    </row>
    <row r="25" spans="1:26">
      <c r="A25" s="4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4">
        <v>18</v>
      </c>
      <c r="B26" s="1" t="s">
        <v>19</v>
      </c>
      <c r="C26" s="3">
        <f>(pembobotan!C26-pembobotan!C$41)/pembobotan!C$40</f>
        <v>5.2280546995473172</v>
      </c>
      <c r="D26" s="3">
        <f>(pembobotan!D26-pembobotan!D$41)/pembobotan!D$40</f>
        <v>0.78697269495045574</v>
      </c>
      <c r="E26" s="3">
        <f>(pembobotan!E26-pembobotan!E$41)/pembobotan!E$40</f>
        <v>1.1476594616457219</v>
      </c>
      <c r="F26" s="3">
        <f>(pembobotan!F26-pembobotan!F$41)/pembobotan!F$40</f>
        <v>2.0161338344705095</v>
      </c>
      <c r="G26" s="3">
        <f>(pembobotan!G26-pembobotan!G$41)/pembobotan!G$40</f>
        <v>1.3084328489556449</v>
      </c>
      <c r="H26" s="3">
        <f>(pembobotan!H26-pembobotan!H$41)/pembobotan!H$40</f>
        <v>5.0769603711171181</v>
      </c>
      <c r="I26" s="3">
        <f>(pembobotan!I26-pembobotan!I$41)/pembobotan!I$40</f>
        <v>2.9432529601288682</v>
      </c>
      <c r="J26" s="3">
        <f>(pembobotan!J26-pembobotan!J$41)/pembobotan!J$40</f>
        <v>2.7102202725407967</v>
      </c>
      <c r="K26" s="3">
        <f>(pembobotan!K26-pembobotan!K$41)/pembobotan!K$40</f>
        <v>1.7751325201053365</v>
      </c>
      <c r="L26" s="3">
        <f>(pembobotan!L26-pembobotan!L$41)/pembobotan!L$40</f>
        <v>4.0468504650969948</v>
      </c>
      <c r="M26" s="3">
        <f>(pembobotan!M26-pembobotan!M$41)/pembobotan!M$40</f>
        <v>1.4395732798910539</v>
      </c>
      <c r="N26" s="3">
        <f>(pembobotan!N26-pembobotan!N$41)/pembobotan!N$40</f>
        <v>0.48626937316127988</v>
      </c>
      <c r="O26" s="3">
        <f>(pembobotan!O26-pembobotan!O$41)/pembobotan!O$40</f>
        <v>2.9068630719620048</v>
      </c>
      <c r="P26" s="3">
        <f>(pembobotan!P26-pembobotan!P$41)/pembobotan!P$40</f>
        <v>3.1081217227563918</v>
      </c>
      <c r="Q26" s="3">
        <f>(pembobotan!Q26-pembobotan!Q$41)/pembobotan!Q$40</f>
        <v>4.6173206343727555</v>
      </c>
      <c r="R26" s="3">
        <f>(pembobotan!R26-pembobotan!R$41)/pembobotan!R$40</f>
        <v>4.1900143575118092</v>
      </c>
      <c r="S26" s="3">
        <f>(pembobotan!S26-pembobotan!S$41)/pembobotan!S$40</f>
        <v>4.7423405219213128</v>
      </c>
      <c r="T26" s="3">
        <f>(pembobotan!T26-pembobotan!T$41)/pembobotan!T$40</f>
        <v>1.1300275138081826</v>
      </c>
      <c r="U26" s="3">
        <f>(pembobotan!U26-pembobotan!U$41)/pembobotan!U$40</f>
        <v>1.3302880427011827</v>
      </c>
      <c r="V26" s="3">
        <f>(pembobotan!V26-pembobotan!V$41)/pembobotan!V$40</f>
        <v>0.19556222261720865</v>
      </c>
      <c r="W26" s="3">
        <f>(pembobotan!W26-pembobotan!W$41)/pembobotan!W$40</f>
        <v>3.6472872653451125</v>
      </c>
      <c r="X26" s="3">
        <f>(pembobotan!X26-pembobotan!X$41)/pembobotan!X$40</f>
        <v>2.5098513725755232</v>
      </c>
      <c r="Y26" s="3">
        <f>(pembobotan!Y26-pembobotan!Y$41)/pembobotan!Y$40</f>
        <v>2.6035145723052886</v>
      </c>
      <c r="Z26" s="3">
        <f>(pembobotan!Z26-pembobotan!Z$41)/pembobotan!Z$40</f>
        <v>1.7807553958321825</v>
      </c>
    </row>
    <row r="27" spans="1:26">
      <c r="A27" s="4">
        <v>19</v>
      </c>
      <c r="B27" s="1" t="s">
        <v>20</v>
      </c>
      <c r="C27" s="3">
        <f>(pembobotan!C27-pembobotan!C$41)/pembobotan!C$40</f>
        <v>0.24062176441431168</v>
      </c>
      <c r="D27" s="3">
        <f>(pembobotan!D27-pembobotan!D$41)/pembobotan!D$40</f>
        <v>2.6423520287409343</v>
      </c>
      <c r="E27" s="3">
        <f>(pembobotan!E27-pembobotan!E$41)/pembobotan!E$40</f>
        <v>2.2313060449526385</v>
      </c>
      <c r="F27" s="3">
        <f>(pembobotan!F27-pembobotan!F$41)/pembobotan!F$40</f>
        <v>2.5324607920788105</v>
      </c>
      <c r="G27" s="3">
        <f>(pembobotan!G27-pembobotan!G$41)/pembobotan!G$40</f>
        <v>1.7896955060427788</v>
      </c>
      <c r="H27" s="3">
        <f>(pembobotan!H27-pembobotan!H$41)/pembobotan!H$40</f>
        <v>1.1016046088272993</v>
      </c>
      <c r="I27" s="3">
        <f>(pembobotan!I27-pembobotan!I$41)/pembobotan!I$40</f>
        <v>0.75683647546170896</v>
      </c>
      <c r="J27" s="3">
        <f>(pembobotan!J27-pembobotan!J$41)/pembobotan!J$40</f>
        <v>2.3461608329457646</v>
      </c>
      <c r="K27" s="3">
        <f>(pembobotan!K27-pembobotan!K$41)/pembobotan!K$40</f>
        <v>1.9526457721158701</v>
      </c>
      <c r="L27" s="3">
        <f>(pembobotan!L27-pembobotan!L$41)/pembobotan!L$40</f>
        <v>2.8229249585798546</v>
      </c>
      <c r="M27" s="3">
        <f>(pembobotan!M27-pembobotan!M$41)/pembobotan!M$40</f>
        <v>3.2845351298644805</v>
      </c>
      <c r="N27" s="3">
        <f>(pembobotan!N27-pembobotan!N$41)/pembobotan!N$40</f>
        <v>0.33768706469533327</v>
      </c>
      <c r="O27" s="3">
        <f>(pembobotan!O27-pembobotan!O$41)/pembobotan!O$40</f>
        <v>1.8394992877259559</v>
      </c>
      <c r="P27" s="3">
        <f>(pembobotan!P27-pembobotan!P$41)/pembobotan!P$40</f>
        <v>0.94567598055468316</v>
      </c>
      <c r="Q27" s="3">
        <f>(pembobotan!Q27-pembobotan!Q$41)/pembobotan!Q$40</f>
        <v>1.2357466818562832</v>
      </c>
      <c r="R27" s="3">
        <f>(pembobotan!R27-pembobotan!R$41)/pembobotan!R$40</f>
        <v>3.9655493026451056</v>
      </c>
      <c r="S27" s="3">
        <f>(pembobotan!S27-pembobotan!S$41)/pembobotan!S$40</f>
        <v>2.2189833498016909</v>
      </c>
      <c r="T27" s="3">
        <f>(pembobotan!T27-pembobotan!T$41)/pembobotan!T$40</f>
        <v>3.0175256300924893</v>
      </c>
      <c r="U27" s="3">
        <f>(pembobotan!U27-pembobotan!U$41)/pembobotan!U$40</f>
        <v>2.7848279494861403</v>
      </c>
      <c r="V27" s="3">
        <f>(pembobotan!V27-pembobotan!V$41)/pembobotan!V$40</f>
        <v>1.6244776352353865</v>
      </c>
      <c r="W27" s="3">
        <f>(pembobotan!W27-pembobotan!W$41)/pembobotan!W$40</f>
        <v>0.33867667463918899</v>
      </c>
      <c r="X27" s="3">
        <f>(pembobotan!X27-pembobotan!X$41)/pembobotan!X$40</f>
        <v>0.30118216470906278</v>
      </c>
      <c r="Y27" s="3">
        <f>(pembobotan!Y27-pembobotan!Y$41)/pembobotan!Y$40</f>
        <v>0.10847977384605367</v>
      </c>
      <c r="Z27" s="3">
        <f>(pembobotan!Z27-pembobotan!Z$41)/pembobotan!Z$40</f>
        <v>0.44518884895804561</v>
      </c>
    </row>
    <row r="28" spans="1:26">
      <c r="A28" s="4">
        <v>20</v>
      </c>
      <c r="B28" s="1" t="s">
        <v>21</v>
      </c>
      <c r="C28" s="3">
        <f>(pembobotan!C28-pembobotan!C$41)/pembobotan!C$40</f>
        <v>0.30624588198185121</v>
      </c>
      <c r="D28" s="3">
        <f>(pembobotan!D28-pembobotan!D$41)/pembobotan!D$40</f>
        <v>1.344628843027931</v>
      </c>
      <c r="E28" s="3">
        <f>(pembobotan!E28-pembobotan!E$41)/pembobotan!E$40</f>
        <v>1.2482511276067014</v>
      </c>
      <c r="F28" s="3">
        <f>(pembobotan!F28-pembobotan!F$41)/pembobotan!F$40</f>
        <v>1.5735678708062513</v>
      </c>
      <c r="G28" s="3">
        <f>(pembobotan!G28-pembobotan!G$41)/pembobotan!G$40</f>
        <v>1.2633144748537262</v>
      </c>
      <c r="H28" s="3">
        <f>(pembobotan!H28-pembobotan!H$41)/pembobotan!H$40</f>
        <v>0.33527096790396066</v>
      </c>
      <c r="I28" s="3">
        <f>(pembobotan!I28-pembobotan!I$41)/pembobotan!I$40</f>
        <v>0.75683647546170896</v>
      </c>
      <c r="J28" s="3">
        <f>(pembobotan!J28-pembobotan!J$41)/pembobotan!J$40</f>
        <v>1.1730804164728823</v>
      </c>
      <c r="K28" s="3">
        <f>(pembobotan!K28-pembobotan!K$41)/pembobotan!K$40</f>
        <v>0.71939581077953108</v>
      </c>
      <c r="L28" s="3">
        <f>(pembobotan!L28-pembobotan!L$41)/pembobotan!L$40</f>
        <v>0.99690706579218646</v>
      </c>
      <c r="M28" s="3">
        <f>(pembobotan!M28-pembobotan!M$41)/pembobotan!M$40</f>
        <v>1.5897445932609839</v>
      </c>
      <c r="N28" s="3">
        <f>(pembobotan!N28-pembobotan!N$41)/pembobotan!N$40</f>
        <v>0.30391835822579993</v>
      </c>
      <c r="O28" s="3">
        <f>(pembobotan!O28-pembobotan!O$41)/pembobotan!O$40</f>
        <v>1.0181590707783583</v>
      </c>
      <c r="P28" s="3">
        <f>(pembobotan!P28-pembobotan!P$41)/pembobotan!P$40</f>
        <v>1.2482922943321817</v>
      </c>
      <c r="Q28" s="3">
        <f>(pembobotan!Q28-pembobotan!Q$41)/pembobotan!Q$40</f>
        <v>0.51749680539829912</v>
      </c>
      <c r="R28" s="3">
        <f>(pembobotan!R28-pembobotan!R$41)/pembobotan!R$40</f>
        <v>1.2096172401150165</v>
      </c>
      <c r="S28" s="3">
        <f>(pembobotan!S28-pembobotan!S$41)/pembobotan!S$40</f>
        <v>0.58911062384115687</v>
      </c>
      <c r="T28" s="3">
        <f>(pembobotan!T28-pembobotan!T$41)/pembobotan!T$40</f>
        <v>0.68147640663227183</v>
      </c>
      <c r="U28" s="3">
        <f>(pembobotan!U28-pembobotan!U$41)/pembobotan!U$40</f>
        <v>1.6628600533764784</v>
      </c>
      <c r="V28" s="3">
        <f>(pembobotan!V28-pembobotan!V$41)/pembobotan!V$40</f>
        <v>1.2891484033011713</v>
      </c>
      <c r="W28" s="3">
        <f>(pembobotan!W28-pembobotan!W$41)/pembobotan!W$40</f>
        <v>0.26052051895322231</v>
      </c>
      <c r="X28" s="3">
        <f>(pembobotan!X28-pembobotan!X$41)/pembobotan!X$40</f>
        <v>0.40157621961208373</v>
      </c>
      <c r="Y28" s="3">
        <f>(pembobotan!Y28-pembobotan!Y$41)/pembobotan!Y$40</f>
        <v>0.10847977384605367</v>
      </c>
      <c r="Z28" s="3">
        <f>(pembobotan!Z28-pembobotan!Z$41)/pembobotan!Z$40</f>
        <v>0.44518884895804561</v>
      </c>
    </row>
    <row r="29" spans="1:26">
      <c r="A29" s="4">
        <v>21</v>
      </c>
      <c r="B29" s="1" t="s">
        <v>22</v>
      </c>
      <c r="C29" s="3">
        <f>(pembobotan!C29-pembobotan!C$41)/pembobotan!C$40</f>
        <v>0.38196601763670457</v>
      </c>
      <c r="D29" s="3">
        <f>(pembobotan!D29-pembobotan!D$41)/pembobotan!D$40</f>
        <v>6.6015369554342868E-2</v>
      </c>
      <c r="E29" s="3">
        <f>(pembobotan!E29-pembobotan!E$41)/pembobotan!E$40</f>
        <v>7.7729923697120604E-2</v>
      </c>
      <c r="F29" s="3">
        <f>(pembobotan!F29-pembobotan!F$41)/pembobotan!F$40</f>
        <v>0.1598154868787599</v>
      </c>
      <c r="G29" s="3">
        <f>(pembobotan!G29-pembobotan!G$41)/pembobotan!G$40</f>
        <v>0.12031566427178345</v>
      </c>
      <c r="H29" s="3">
        <f>(pembobotan!H29-pembobotan!H$41)/pembobotan!H$40</f>
        <v>0.38316682046166933</v>
      </c>
      <c r="I29" s="3">
        <f>(pembobotan!I29-pembobotan!I$41)/pembobotan!I$40</f>
        <v>0.50455765030780597</v>
      </c>
      <c r="J29" s="3">
        <f>(pembobotan!J29-pembobotan!J$41)/pembobotan!J$40</f>
        <v>0.16180419537556995</v>
      </c>
      <c r="K29" s="3">
        <f>(pembobotan!K29-pembobotan!K$41)/pembobotan!K$40</f>
        <v>0.35502650402106728</v>
      </c>
      <c r="L29" s="3">
        <f>(pembobotan!L29-pembobotan!L$41)/pembobotan!L$40</f>
        <v>0.49351834940207251</v>
      </c>
      <c r="M29" s="3">
        <f>(pembobotan!M29-pembobotan!M$41)/pembobotan!M$40</f>
        <v>0.14795203287677841</v>
      </c>
      <c r="N29" s="3">
        <f>(pembobotan!N29-pembobotan!N$41)/pembobotan!N$40</f>
        <v>2.0261223881719997E-2</v>
      </c>
      <c r="O29" s="3">
        <f>(pembobotan!O29-pembobotan!O$41)/pembobotan!O$40</f>
        <v>0.26116347912158633</v>
      </c>
      <c r="P29" s="3">
        <f>(pembobotan!P29-pembobotan!P$41)/pembobotan!P$40</f>
        <v>0</v>
      </c>
      <c r="Q29" s="3">
        <f>(pembobotan!Q29-pembobotan!Q$41)/pembobotan!Q$40</f>
        <v>8.4762407780755888E-2</v>
      </c>
      <c r="R29" s="3">
        <f>(pembobotan!R29-pembobotan!R$41)/pembobotan!R$40</f>
        <v>0.66092488377418424</v>
      </c>
      <c r="S29" s="3">
        <f>(pembobotan!S29-pembobotan!S$41)/pembobotan!S$40</f>
        <v>0.24546275993381539</v>
      </c>
      <c r="T29" s="3">
        <f>(pembobotan!T29-pembobotan!T$41)/pembobotan!T$40</f>
        <v>8.8556921986061313E-2</v>
      </c>
      <c r="U29" s="3">
        <f>(pembobotan!U29-pembobotan!U$41)/pembobotan!U$40</f>
        <v>0.14540111754484311</v>
      </c>
      <c r="V29" s="3">
        <f>(pembobotan!V29-pembobotan!V$41)/pembobotan!V$40</f>
        <v>0</v>
      </c>
      <c r="W29" s="3">
        <f>(pembobotan!W29-pembobotan!W$41)/pembobotan!W$40</f>
        <v>0.46893693411580017</v>
      </c>
      <c r="X29" s="3">
        <f>(pembobotan!X29-pembobotan!X$41)/pembobotan!X$40</f>
        <v>0.20078810980604186</v>
      </c>
      <c r="Y29" s="3">
        <f>(pembobotan!Y29-pembobotan!Y$41)/pembobotan!Y$40</f>
        <v>0</v>
      </c>
      <c r="Z29" s="3">
        <f>(pembobotan!Z29-pembobotan!Z$41)/pembobotan!Z$40</f>
        <v>0.44518884895804561</v>
      </c>
    </row>
    <row r="30" spans="1:26">
      <c r="A30" s="4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4">
        <v>22</v>
      </c>
      <c r="B31" s="1" t="s">
        <v>23</v>
      </c>
      <c r="C31" s="3">
        <f>(pembobotan!C31-pembobotan!C$41)/pembobotan!C$40</f>
        <v>2.4584846404358471E-2</v>
      </c>
      <c r="D31" s="3">
        <f>(pembobotan!D31-pembobotan!D$41)/pembobotan!D$40</f>
        <v>0.31791612180117745</v>
      </c>
      <c r="E31" s="3">
        <f>(pembobotan!E31-pembobotan!E$41)/pembobotan!E$40</f>
        <v>0.37493257312728762</v>
      </c>
      <c r="F31" s="3">
        <f>(pembobotan!F31-pembobotan!F$41)/pembobotan!F$40</f>
        <v>0.60238145054301806</v>
      </c>
      <c r="G31" s="3">
        <f>(pembobotan!G31-pembobotan!G$41)/pembobotan!G$40</f>
        <v>0.57149940529097132</v>
      </c>
      <c r="H31" s="3">
        <f>(pembobotan!H31-pembobotan!H$41)/pembobotan!H$40</f>
        <v>0.91002119859646458</v>
      </c>
      <c r="I31" s="3">
        <f>(pembobotan!I31-pembobotan!I$41)/pembobotan!I$40</f>
        <v>0.75683647546170896</v>
      </c>
      <c r="J31" s="3">
        <f>(pembobotan!J31-pembobotan!J$41)/pembobotan!J$40</f>
        <v>0.64721678150227979</v>
      </c>
      <c r="K31" s="3">
        <f>(pembobotan!K31-pembobotan!K$41)/pembobotan!K$40</f>
        <v>0.38305491223325683</v>
      </c>
      <c r="L31" s="3">
        <f>(pembobotan!L31-pembobotan!L$41)/pembobotan!L$40</f>
        <v>1.0067774327802279</v>
      </c>
      <c r="M31" s="3">
        <f>(pembobotan!M31-pembobotan!M$41)/pembobotan!M$40</f>
        <v>0.50007787112351099</v>
      </c>
      <c r="N31" s="3">
        <f>(pembobotan!N31-pembobotan!N$41)/pembobotan!N$40</f>
        <v>8.104489552687999E-2</v>
      </c>
      <c r="O31" s="3">
        <f>(pembobotan!O31-pembobotan!O$41)/pembobotan!O$40</f>
        <v>0.40120766357808918</v>
      </c>
      <c r="P31" s="3">
        <f>(pembobotan!P31-pembobotan!P$41)/pembobotan!P$40</f>
        <v>0.23326674187015517</v>
      </c>
      <c r="Q31" s="3">
        <f>(pembobotan!Q31-pembobotan!Q$41)/pembobotan!Q$40</f>
        <v>0.16952481556151178</v>
      </c>
      <c r="R31" s="3">
        <f>(pembobotan!R31-pembobotan!R$41)/pembobotan!R$40</f>
        <v>1.2844389250705845</v>
      </c>
      <c r="S31" s="3">
        <f>(pembobotan!S31-pembobotan!S$41)/pembobotan!S$40</f>
        <v>0.65784019662262527</v>
      </c>
      <c r="T31" s="3">
        <f>(pembobotan!T31-pembobotan!T$41)/pembobotan!T$40</f>
        <v>1.4105264155407766</v>
      </c>
      <c r="U31" s="3">
        <f>(pembobotan!U31-pembobotan!U$41)/pembobotan!U$40</f>
        <v>0.4034220097698738</v>
      </c>
      <c r="V31" s="3">
        <f>(pembobotan!V31-pembobotan!V$41)/pembobotan!V$40</f>
        <v>0.54149254507846212</v>
      </c>
      <c r="W31" s="3">
        <f>(pembobotan!W31-pembobotan!W$41)/pembobotan!W$40</f>
        <v>0.15631231137193338</v>
      </c>
      <c r="X31" s="3">
        <f>(pembobotan!X31-pembobotan!X$41)/pembobotan!X$40</f>
        <v>0.10039405490302093</v>
      </c>
      <c r="Y31" s="3">
        <f>(pembobotan!Y31-pembobotan!Y$41)/pembobotan!Y$40</f>
        <v>0</v>
      </c>
      <c r="Z31" s="3">
        <f>(pembobotan!Z31-pembobotan!Z$41)/pembobotan!Z$40</f>
        <v>0</v>
      </c>
    </row>
    <row r="32" spans="1:26">
      <c r="A32" s="4">
        <v>23</v>
      </c>
      <c r="B32" s="1" t="s">
        <v>24</v>
      </c>
      <c r="C32" s="3">
        <f>(pembobotan!C32-pembobotan!C$41)/pembobotan!C$40</f>
        <v>2.5851925102364059E-2</v>
      </c>
      <c r="D32" s="3">
        <f>(pembobotan!D32-pembobotan!D$41)/pembobotan!D$40</f>
        <v>2.0742724012601417</v>
      </c>
      <c r="E32" s="3">
        <f>(pembobotan!E32-pembobotan!E$41)/pembobotan!E$40</f>
        <v>1.9386757439752433</v>
      </c>
      <c r="F32" s="3">
        <f>(pembobotan!F32-pembobotan!F$41)/pembobotan!F$40</f>
        <v>1.7948508526383804</v>
      </c>
      <c r="G32" s="3">
        <f>(pembobotan!G32-pembobotan!G$41)/pembobotan!G$40</f>
        <v>1.8197744221107246</v>
      </c>
      <c r="H32" s="3">
        <f>(pembobotan!H32-pembobotan!H$41)/pembobotan!H$40</f>
        <v>0.28737511534625199</v>
      </c>
      <c r="I32" s="3">
        <f>(pembobotan!I32-pembobotan!I$41)/pembobotan!I$40</f>
        <v>0.16818588343593532</v>
      </c>
      <c r="J32" s="3">
        <f>(pembobotan!J32-pembobotan!J$41)/pembobotan!J$40</f>
        <v>1.8607482468190546</v>
      </c>
      <c r="K32" s="3">
        <f>(pembobotan!K32-pembobotan!K$41)/pembobotan!K$40</f>
        <v>0.65399619161775557</v>
      </c>
      <c r="L32" s="3">
        <f>(pembobotan!L32-pembobotan!L$41)/pembobotan!L$40</f>
        <v>0.9179441298878549</v>
      </c>
      <c r="M32" s="3">
        <f>(pembobotan!M32-pembobotan!M$41)/pembobotan!M$40</f>
        <v>1.8886076996720762</v>
      </c>
      <c r="N32" s="3">
        <f>(pembobotan!N32-pembobotan!N$41)/pembobotan!N$40</f>
        <v>5.3557168460679856</v>
      </c>
      <c r="O32" s="3">
        <f>(pembobotan!O32-pembobotan!O$41)/pembobotan!O$40</f>
        <v>0.37092783991181827</v>
      </c>
      <c r="P32" s="3">
        <f>(pembobotan!P32-pembobotan!P$41)/pembobotan!P$40</f>
        <v>0.50436052296249767</v>
      </c>
      <c r="Q32" s="3">
        <f>(pembobotan!Q32-pembobotan!Q$41)/pembobotan!Q$40</f>
        <v>0.45504029440195271</v>
      </c>
      <c r="R32" s="3">
        <f>(pembobotan!R32-pembobotan!R$41)/pembobotan!R$40</f>
        <v>1.6834879115002805</v>
      </c>
      <c r="S32" s="3">
        <f>(pembobotan!S32-pembobotan!S$41)/pembobotan!S$40</f>
        <v>1.0014880605299668</v>
      </c>
      <c r="T32" s="3">
        <f>(pembobotan!T32-pembobotan!T$41)/pembobotan!T$40</f>
        <v>2.3381086867622192</v>
      </c>
      <c r="U32" s="3">
        <f>(pembobotan!U32-pembobotan!U$41)/pembobotan!U$40</f>
        <v>1.9806275866290264</v>
      </c>
      <c r="V32" s="3">
        <f>(pembobotan!V32-pembobotan!V$41)/pembobotan!V$40</f>
        <v>2.1548111376538084</v>
      </c>
      <c r="W32" s="3">
        <f>(pembobotan!W32-pembobotan!W$41)/pembobotan!W$40</f>
        <v>0</v>
      </c>
      <c r="X32" s="3">
        <f>(pembobotan!X32-pembobotan!X$41)/pembobotan!X$40</f>
        <v>0</v>
      </c>
      <c r="Y32" s="3">
        <f>(pembobotan!Y32-pembobotan!Y$41)/pembobotan!Y$40</f>
        <v>0</v>
      </c>
      <c r="Z32" s="3">
        <f>(pembobotan!Z32-pembobotan!Z$41)/pembobotan!Z$40</f>
        <v>0</v>
      </c>
    </row>
    <row r="33" spans="1:26">
      <c r="A33" s="4">
        <v>24</v>
      </c>
      <c r="B33" s="2" t="s">
        <v>25</v>
      </c>
      <c r="C33" s="3">
        <f>(pembobotan!C33-pembobotan!C$41)/pembobotan!C$40</f>
        <v>5.3124285649912957E-2</v>
      </c>
      <c r="D33" s="3">
        <f>(pembobotan!D33-pembobotan!D$41)/pembobotan!D$40</f>
        <v>3.0801381636802603</v>
      </c>
      <c r="E33" s="3">
        <f>(pembobotan!E33-pembobotan!E$41)/pembobotan!E$40</f>
        <v>2.8760071767934621</v>
      </c>
      <c r="F33" s="3">
        <f>(pembobotan!F33-pembobotan!F$41)/pembobotan!F$40</f>
        <v>2.9381462587710474</v>
      </c>
      <c r="G33" s="3">
        <f>(pembobotan!G33-pembobotan!G$41)/pembobotan!G$40</f>
        <v>2.1656819568921022</v>
      </c>
      <c r="H33" s="3">
        <f>(pembobotan!H33-pembobotan!H$41)/pembobotan!H$40</f>
        <v>0.81422949348104734</v>
      </c>
      <c r="I33" s="3">
        <f>(pembobotan!I33-pembobotan!I$41)/pembobotan!I$40</f>
        <v>0.6727435337437413</v>
      </c>
      <c r="J33" s="3">
        <f>(pembobotan!J33-pembobotan!J$41)/pembobotan!J$40</f>
        <v>3.2360839075113992</v>
      </c>
      <c r="K33" s="3">
        <f>(pembobotan!K33-pembobotan!K$41)/pembobotan!K$40</f>
        <v>1.0931079202753915</v>
      </c>
      <c r="L33" s="3">
        <f>(pembobotan!L33-pembobotan!L$41)/pembobotan!L$40</f>
        <v>1.3917217453138444</v>
      </c>
      <c r="M33" s="3">
        <f>(pembobotan!M33-pembobotan!M$41)/pembobotan!M$40</f>
        <v>3.2416290403302148</v>
      </c>
      <c r="N33" s="3">
        <f>(pembobotan!N33-pembobotan!N$41)/pembobotan!N$40</f>
        <v>0.5470530448064399</v>
      </c>
      <c r="O33" s="3">
        <f>(pembobotan!O33-pembobotan!O$41)/pembobotan!O$40</f>
        <v>0.81755523898931381</v>
      </c>
      <c r="P33" s="3">
        <f>(pembobotan!P33-pembobotan!P$41)/pembobotan!P$40</f>
        <v>2.2885358729423331</v>
      </c>
      <c r="Q33" s="3">
        <f>(pembobotan!Q33-pembobotan!Q$41)/pembobotan!Q$40</f>
        <v>1.2402078612131651</v>
      </c>
      <c r="R33" s="3">
        <f>(pembobotan!R33-pembobotan!R$41)/pembobotan!R$40</f>
        <v>2.1698288637114729</v>
      </c>
      <c r="S33" s="3">
        <f>(pembobotan!S33-pembobotan!S$41)/pembobotan!S$40</f>
        <v>1.4531395388081871</v>
      </c>
      <c r="T33" s="3">
        <f>(pembobotan!T33-pembobotan!T$41)/pembobotan!T$40</f>
        <v>3.3225321451189007</v>
      </c>
      <c r="U33" s="3">
        <f>(pembobotan!U33-pembobotan!U$41)/pembobotan!U$40</f>
        <v>2.7811268301304537</v>
      </c>
      <c r="V33" s="3">
        <f>(pembobotan!V33-pembobotan!V$41)/pembobotan!V$40</f>
        <v>2.6078682696514499</v>
      </c>
      <c r="W33" s="3">
        <f>(pembobotan!W33-pembobotan!W$41)/pembobotan!W$40</f>
        <v>7.8156155685966691E-2</v>
      </c>
      <c r="X33" s="3">
        <f>(pembobotan!X33-pembobotan!X$41)/pembobotan!X$40</f>
        <v>0.10039405490302093</v>
      </c>
      <c r="Y33" s="3">
        <f>(pembobotan!Y33-pembobotan!Y$41)/pembobotan!Y$40</f>
        <v>0</v>
      </c>
      <c r="Z33" s="3">
        <f>(pembobotan!Z33-pembobotan!Z$41)/pembobotan!Z$40</f>
        <v>0</v>
      </c>
    </row>
    <row r="34" spans="1:26">
      <c r="A34" s="4">
        <v>25</v>
      </c>
      <c r="B34" s="1" t="s">
        <v>26</v>
      </c>
      <c r="C34" s="3">
        <f>(pembobotan!C34-pembobotan!C$41)/pembobotan!C$40</f>
        <v>1.4083714729106658E-2</v>
      </c>
      <c r="D34" s="3">
        <f>(pembobotan!D34-pembobotan!D$41)/pembobotan!D$40</f>
        <v>0</v>
      </c>
      <c r="E34" s="3">
        <f>(pembobotan!E34-pembobotan!E$41)/pembobotan!E$40</f>
        <v>0</v>
      </c>
      <c r="F34" s="3">
        <f>(pembobotan!F34-pembobotan!F$41)/pembobotan!F$40</f>
        <v>0</v>
      </c>
      <c r="G34" s="3">
        <f>(pembobotan!G34-pembobotan!G$41)/pembobotan!G$40</f>
        <v>0</v>
      </c>
      <c r="H34" s="3">
        <f>(pembobotan!H34-pembobotan!H$41)/pembobotan!H$40</f>
        <v>4.7895852557708667E-2</v>
      </c>
      <c r="I34" s="3">
        <f>(pembobotan!I34-pembobotan!I$41)/pembobotan!I$40</f>
        <v>0.25227882515390299</v>
      </c>
      <c r="J34" s="3">
        <f>(pembobotan!J34-pembobotan!J$41)/pembobotan!J$40</f>
        <v>0</v>
      </c>
      <c r="K34" s="3">
        <f>(pembobotan!K34-pembobotan!K$41)/pembobotan!K$40</f>
        <v>0</v>
      </c>
      <c r="L34" s="3">
        <f>(pembobotan!L34-pembobotan!L$41)/pembobotan!L$40</f>
        <v>0</v>
      </c>
      <c r="M34" s="3">
        <f>(pembobotan!M34-pembobotan!M$41)/pembobotan!M$40</f>
        <v>0</v>
      </c>
      <c r="N34" s="3">
        <f>(pembobotan!N34-pembobotan!N$41)/pembobotan!N$40</f>
        <v>0</v>
      </c>
      <c r="O34" s="3">
        <f>(pembobotan!O34-pembobotan!O$41)/pembobotan!O$40</f>
        <v>0</v>
      </c>
      <c r="P34" s="3">
        <f>(pembobotan!P34-pembobotan!P$41)/pembobotan!P$40</f>
        <v>6.3045065370312204E-3</v>
      </c>
      <c r="Q34" s="3">
        <f>(pembobotan!Q34-pembobotan!Q$41)/pembobotan!Q$40</f>
        <v>0</v>
      </c>
      <c r="R34" s="3">
        <f>(pembobotan!R34-pembobotan!R$41)/pembobotan!R$40</f>
        <v>0.18705421238892006</v>
      </c>
      <c r="S34" s="3">
        <f>(pembobotan!S34-pembobotan!S$41)/pembobotan!S$40</f>
        <v>0</v>
      </c>
      <c r="T34" s="3">
        <f>(pembobotan!T34-pembobotan!T$41)/pembobotan!T$40</f>
        <v>0.16352138617891324</v>
      </c>
      <c r="U34" s="3">
        <f>(pembobotan!U34-pembobotan!U$41)/pembobotan!U$40</f>
        <v>4.2827238258662879E-2</v>
      </c>
      <c r="V34" s="3">
        <f>(pembobotan!V34-pembobotan!V$41)/pembobotan!V$40</f>
        <v>5.5516237233701173E-2</v>
      </c>
      <c r="W34" s="3">
        <f>(pembobotan!W34-pembobotan!W$41)/pembobotan!W$40</f>
        <v>0.18236436326725561</v>
      </c>
      <c r="X34" s="3">
        <f>(pembobotan!X34-pembobotan!X$41)/pembobotan!X$40</f>
        <v>0.40157621961208373</v>
      </c>
      <c r="Y34" s="3">
        <f>(pembobotan!Y34-pembobotan!Y$41)/pembobotan!Y$40</f>
        <v>0</v>
      </c>
      <c r="Z34" s="3">
        <f>(pembobotan!Z34-pembobotan!Z$41)/pembobotan!Z$40</f>
        <v>0</v>
      </c>
    </row>
    <row r="35" spans="1:26">
      <c r="A35" s="4">
        <v>26</v>
      </c>
      <c r="B35" s="1" t="s">
        <v>27</v>
      </c>
      <c r="C35" s="3">
        <f>(pembobotan!C35-pembobotan!C$41)/pembobotan!C$40</f>
        <v>2.1874705855846513E-2</v>
      </c>
      <c r="D35" s="3">
        <f>(pembobotan!D35-pembobotan!D$41)/pembobotan!D$40</f>
        <v>1.4228049385528108</v>
      </c>
      <c r="E35" s="3">
        <f>(pembobotan!E35-pembobotan!E$41)/pembobotan!E$40</f>
        <v>0.95562082662930625</v>
      </c>
      <c r="F35" s="3">
        <f>(pembobotan!F35-pembobotan!F$41)/pembobotan!F$40</f>
        <v>0.83595793136582097</v>
      </c>
      <c r="G35" s="3">
        <f>(pembobotan!G35-pembobotan!G$41)/pembobotan!G$40</f>
        <v>0.81213073383453827</v>
      </c>
      <c r="H35" s="3">
        <f>(pembobotan!H35-pembobotan!H$41)/pembobotan!H$40</f>
        <v>0.19158341023083467</v>
      </c>
      <c r="I35" s="3">
        <f>(pembobotan!I35-pembobotan!I$41)/pembobotan!I$40</f>
        <v>0.33637176687187065</v>
      </c>
      <c r="J35" s="3">
        <f>(pembobotan!J35-pembobotan!J$41)/pembobotan!J$40</f>
        <v>1.3348846118484521</v>
      </c>
      <c r="K35" s="3">
        <f>(pembobotan!K35-pembobotan!K$41)/pembobotan!K$40</f>
        <v>0.42042612318284284</v>
      </c>
      <c r="L35" s="3">
        <f>(pembobotan!L35-pembobotan!L$41)/pembobotan!L$40</f>
        <v>0.74027752410310876</v>
      </c>
      <c r="M35" s="3">
        <f>(pembobotan!M35-pembobotan!M$41)/pembobotan!M$40</f>
        <v>1.1932331451512177</v>
      </c>
      <c r="N35" s="3">
        <f>(pembobotan!N35-pembobotan!N$41)/pembobotan!N$40</f>
        <v>0.39847073634049324</v>
      </c>
      <c r="O35" s="3">
        <f>(pembobotan!O35-pembobotan!O$41)/pembobotan!O$40</f>
        <v>0.42391753132779231</v>
      </c>
      <c r="P35" s="3">
        <f>(pembobotan!P35-pembobotan!P$41)/pembobotan!P$40</f>
        <v>0.10717661112953075</v>
      </c>
      <c r="Q35" s="3">
        <f>(pembobotan!Q35-pembobotan!Q$41)/pembobotan!Q$40</f>
        <v>0.81639582230938568</v>
      </c>
      <c r="R35" s="3">
        <f>(pembobotan!R35-pembobotan!R$41)/pembobotan!R$40</f>
        <v>1.4964336991113605</v>
      </c>
      <c r="S35" s="3">
        <f>(pembobotan!S35-pembobotan!S$41)/pembobotan!S$40</f>
        <v>0.68729572781468307</v>
      </c>
      <c r="T35" s="3">
        <f>(pembobotan!T35-pembobotan!T$41)/pembobotan!T$40</f>
        <v>2.1908570606691171</v>
      </c>
      <c r="U35" s="3">
        <f>(pembobotan!U35-pembobotan!U$41)/pembobotan!U$40</f>
        <v>1.0934164039372201</v>
      </c>
      <c r="V35" s="3">
        <f>(pembobotan!V35-pembobotan!V$41)/pembobotan!V$40</f>
        <v>1.6780410400035806</v>
      </c>
      <c r="W35" s="3">
        <f>(pembobotan!W35-pembobotan!W$41)/pembobotan!W$40</f>
        <v>5.2104103790644458E-2</v>
      </c>
      <c r="X35" s="3">
        <f>(pembobotan!X35-pembobotan!X$41)/pembobotan!X$40</f>
        <v>0.40157621961208373</v>
      </c>
      <c r="Y35" s="3">
        <f>(pembobotan!Y35-pembobotan!Y$41)/pembobotan!Y$40</f>
        <v>0</v>
      </c>
      <c r="Z35" s="3">
        <f>(pembobotan!Z35-pembobotan!Z$41)/pembobotan!Z$40</f>
        <v>0</v>
      </c>
    </row>
    <row r="36" spans="1:26">
      <c r="A36" s="4">
        <v>27</v>
      </c>
      <c r="B36" s="1" t="s">
        <v>28</v>
      </c>
      <c r="C36" s="3">
        <f>(pembobotan!C36-pembobotan!C$41)/pembobotan!C$40</f>
        <v>5.9026984055458838E-3</v>
      </c>
      <c r="D36" s="3">
        <f>(pembobotan!D36-pembobotan!D$41)/pembobotan!D$40</f>
        <v>0.40651569672937449</v>
      </c>
      <c r="E36" s="3">
        <f>(pembobotan!E36-pembobotan!E$41)/pembobotan!E$40</f>
        <v>0.21490037728027461</v>
      </c>
      <c r="F36" s="3">
        <f>(pembobotan!F36-pembobotan!F$41)/pembobotan!F$40</f>
        <v>9.8347991925390704E-2</v>
      </c>
      <c r="G36" s="3">
        <f>(pembobotan!G36-pembobotan!G$41)/pembobotan!G$40</f>
        <v>0.28574970264548566</v>
      </c>
      <c r="H36" s="3">
        <f>(pembobotan!H36-pembobotan!H$41)/pembobotan!H$40</f>
        <v>0</v>
      </c>
      <c r="I36" s="3">
        <f>(pembobotan!I36-pembobotan!I$41)/pembobotan!I$40</f>
        <v>0</v>
      </c>
      <c r="J36" s="3">
        <f>(pembobotan!J36-pembobotan!J$41)/pembobotan!J$40</f>
        <v>0.5663146838144949</v>
      </c>
      <c r="K36" s="3">
        <f>(pembobotan!K36-pembobotan!K$41)/pembobotan!K$40</f>
        <v>8.4085224636568576E-2</v>
      </c>
      <c r="L36" s="3">
        <f>(pembobotan!L36-pembobotan!L$41)/pembobotan!L$40</f>
        <v>0.1381851378325803</v>
      </c>
      <c r="M36" s="3">
        <f>(pembobotan!M36-pembobotan!M$41)/pembobotan!M$40</f>
        <v>0.31217878937000243</v>
      </c>
      <c r="N36" s="3">
        <f>(pembobotan!N36-pembobotan!N$41)/pembobotan!N$40</f>
        <v>0.20936598011110663</v>
      </c>
      <c r="O36" s="3">
        <f>(pembobotan!O36-pembobotan!O$41)/pembobotan!O$40</f>
        <v>0.14761414037307055</v>
      </c>
      <c r="P36" s="3">
        <f>(pembobotan!P36-pembobotan!P$41)/pembobotan!P$40</f>
        <v>2.1624457422017089</v>
      </c>
      <c r="Q36" s="3">
        <f>(pembobotan!Q36-pembobotan!Q$41)/pembobotan!Q$40</f>
        <v>0.20521425041656691</v>
      </c>
      <c r="R36" s="3">
        <f>(pembobotan!R36-pembobotan!R$41)/pembobotan!R$40</f>
        <v>0</v>
      </c>
      <c r="S36" s="3">
        <f>(pembobotan!S36-pembobotan!S$41)/pembobotan!S$40</f>
        <v>2.9455531192057845E-2</v>
      </c>
      <c r="T36" s="3">
        <f>(pembobotan!T36-pembobotan!T$41)/pembobotan!T$40</f>
        <v>0.66479475388606035</v>
      </c>
      <c r="U36" s="3">
        <f>(pembobotan!U36-pembobotan!U$41)/pembobotan!U$40</f>
        <v>0.35636492081899729</v>
      </c>
      <c r="V36" s="3">
        <f>(pembobotan!V36-pembobotan!V$41)/pembobotan!V$40</f>
        <v>0.36908533598083743</v>
      </c>
      <c r="W36" s="3">
        <f>(pembobotan!W36-pembobotan!W$41)/pembobotan!W$40</f>
        <v>5.2104103790644458E-2</v>
      </c>
      <c r="X36" s="3">
        <f>(pembobotan!X36-pembobotan!X$41)/pembobotan!X$40</f>
        <v>0.20078810980604186</v>
      </c>
      <c r="Y36" s="3">
        <f>(pembobotan!Y36-pembobotan!Y$41)/pembobotan!Y$40</f>
        <v>0</v>
      </c>
      <c r="Z36" s="3">
        <f>(pembobotan!Z36-pembobotan!Z$41)/pembobotan!Z$40</f>
        <v>0</v>
      </c>
    </row>
    <row r="37" spans="1:26">
      <c r="A37" s="74" t="s">
        <v>61</v>
      </c>
      <c r="B37" s="75"/>
      <c r="C37" s="18">
        <v>27</v>
      </c>
      <c r="D37" s="16">
        <v>27</v>
      </c>
      <c r="E37" s="16">
        <v>27</v>
      </c>
      <c r="F37" s="16">
        <v>27</v>
      </c>
      <c r="G37" s="16">
        <v>27</v>
      </c>
      <c r="H37" s="16">
        <v>27</v>
      </c>
      <c r="I37" s="16">
        <v>27</v>
      </c>
      <c r="J37" s="16">
        <v>27</v>
      </c>
      <c r="K37" s="16">
        <v>27</v>
      </c>
      <c r="L37" s="16">
        <v>27</v>
      </c>
      <c r="M37" s="16">
        <v>27</v>
      </c>
      <c r="N37" s="16">
        <v>27</v>
      </c>
      <c r="O37" s="16">
        <v>27</v>
      </c>
      <c r="P37" s="16">
        <v>27</v>
      </c>
      <c r="Q37" s="16">
        <v>27</v>
      </c>
      <c r="R37" s="16">
        <v>27</v>
      </c>
      <c r="S37" s="16">
        <v>27</v>
      </c>
      <c r="T37" s="16">
        <v>27</v>
      </c>
      <c r="U37" s="16">
        <v>27</v>
      </c>
      <c r="V37" s="16">
        <v>27</v>
      </c>
      <c r="W37" s="16">
        <v>27</v>
      </c>
      <c r="X37" s="16">
        <v>27</v>
      </c>
      <c r="Y37" s="16">
        <v>27</v>
      </c>
      <c r="Z37" s="16">
        <v>27</v>
      </c>
    </row>
    <row r="38" spans="1:26">
      <c r="A38" s="72" t="s">
        <v>62</v>
      </c>
      <c r="B38" s="72"/>
      <c r="C38" s="17">
        <f>COUNTIF(C5:C36,"&gt;0")</f>
        <v>26</v>
      </c>
      <c r="D38" s="17">
        <f t="shared" ref="D38:Z38" si="0">COUNTIF(D5:D36,"&gt;0")</f>
        <v>26</v>
      </c>
      <c r="E38" s="17">
        <f t="shared" si="0"/>
        <v>26</v>
      </c>
      <c r="F38" s="17">
        <f t="shared" si="0"/>
        <v>26</v>
      </c>
      <c r="G38" s="17">
        <f t="shared" si="0"/>
        <v>26</v>
      </c>
      <c r="H38" s="17">
        <f t="shared" si="0"/>
        <v>26</v>
      </c>
      <c r="I38" s="17">
        <f t="shared" si="0"/>
        <v>26</v>
      </c>
      <c r="J38" s="17">
        <f t="shared" si="0"/>
        <v>26</v>
      </c>
      <c r="K38" s="17">
        <f t="shared" si="0"/>
        <v>26</v>
      </c>
      <c r="L38" s="17">
        <f t="shared" si="0"/>
        <v>26</v>
      </c>
      <c r="M38" s="17">
        <f t="shared" si="0"/>
        <v>26</v>
      </c>
      <c r="N38" s="17">
        <f t="shared" si="0"/>
        <v>26</v>
      </c>
      <c r="O38" s="17">
        <f t="shared" si="0"/>
        <v>26</v>
      </c>
      <c r="P38" s="17">
        <f t="shared" si="0"/>
        <v>26</v>
      </c>
      <c r="Q38" s="17">
        <f t="shared" si="0"/>
        <v>26</v>
      </c>
      <c r="R38" s="17">
        <f t="shared" si="0"/>
        <v>26</v>
      </c>
      <c r="S38" s="17">
        <f t="shared" si="0"/>
        <v>26</v>
      </c>
      <c r="T38" s="17">
        <f t="shared" si="0"/>
        <v>26</v>
      </c>
      <c r="U38" s="17">
        <f t="shared" si="0"/>
        <v>26</v>
      </c>
      <c r="V38" s="17">
        <f t="shared" si="0"/>
        <v>26</v>
      </c>
      <c r="W38" s="17">
        <f t="shared" si="0"/>
        <v>26</v>
      </c>
      <c r="X38" s="17">
        <f t="shared" si="0"/>
        <v>25</v>
      </c>
      <c r="Y38" s="17">
        <f t="shared" si="0"/>
        <v>17</v>
      </c>
      <c r="Z38" s="17">
        <f t="shared" si="0"/>
        <v>11</v>
      </c>
    </row>
    <row r="39" spans="1:26">
      <c r="A39" s="72" t="s">
        <v>66</v>
      </c>
      <c r="B39" s="72"/>
      <c r="C39" s="17">
        <f t="shared" ref="C39:Z39" si="1">C37/C38</f>
        <v>1.0384615384615385</v>
      </c>
      <c r="D39" s="17">
        <f t="shared" si="1"/>
        <v>1.0384615384615385</v>
      </c>
      <c r="E39" s="17">
        <f t="shared" si="1"/>
        <v>1.0384615384615385</v>
      </c>
      <c r="F39" s="17">
        <f t="shared" si="1"/>
        <v>1.0384615384615385</v>
      </c>
      <c r="G39" s="17">
        <f t="shared" si="1"/>
        <v>1.0384615384615385</v>
      </c>
      <c r="H39" s="17">
        <f t="shared" si="1"/>
        <v>1.0384615384615385</v>
      </c>
      <c r="I39" s="17">
        <f t="shared" si="1"/>
        <v>1.0384615384615385</v>
      </c>
      <c r="J39" s="17">
        <f t="shared" si="1"/>
        <v>1.0384615384615385</v>
      </c>
      <c r="K39" s="17">
        <f t="shared" si="1"/>
        <v>1.0384615384615385</v>
      </c>
      <c r="L39" s="17">
        <f t="shared" si="1"/>
        <v>1.0384615384615385</v>
      </c>
      <c r="M39" s="17">
        <f t="shared" si="1"/>
        <v>1.0384615384615385</v>
      </c>
      <c r="N39" s="17">
        <f t="shared" si="1"/>
        <v>1.0384615384615385</v>
      </c>
      <c r="O39" s="17">
        <f t="shared" si="1"/>
        <v>1.0384615384615385</v>
      </c>
      <c r="P39" s="17">
        <f t="shared" si="1"/>
        <v>1.0384615384615385</v>
      </c>
      <c r="Q39" s="17">
        <f t="shared" si="1"/>
        <v>1.0384615384615385</v>
      </c>
      <c r="R39" s="17">
        <f t="shared" si="1"/>
        <v>1.0384615384615385</v>
      </c>
      <c r="S39" s="17">
        <f t="shared" si="1"/>
        <v>1.0384615384615385</v>
      </c>
      <c r="T39" s="17">
        <f t="shared" si="1"/>
        <v>1.0384615384615385</v>
      </c>
      <c r="U39" s="17">
        <f t="shared" si="1"/>
        <v>1.0384615384615385</v>
      </c>
      <c r="V39" s="17">
        <f t="shared" si="1"/>
        <v>1.0384615384615385</v>
      </c>
      <c r="W39" s="17">
        <f t="shared" si="1"/>
        <v>1.0384615384615385</v>
      </c>
      <c r="X39" s="17">
        <f t="shared" si="1"/>
        <v>1.08</v>
      </c>
      <c r="Y39" s="17">
        <f t="shared" si="1"/>
        <v>1.588235294117647</v>
      </c>
      <c r="Z39" s="17">
        <f t="shared" si="1"/>
        <v>2.4545454545454546</v>
      </c>
    </row>
    <row r="40" spans="1:26">
      <c r="A40" s="72" t="s">
        <v>65</v>
      </c>
      <c r="B40" s="72"/>
      <c r="C40" s="17">
        <f>STDEV(C5:C36)</f>
        <v>1</v>
      </c>
      <c r="D40" s="17">
        <f>STDEV(D5:D36)</f>
        <v>1</v>
      </c>
      <c r="E40" s="17">
        <f t="shared" ref="E40:Y40" si="2">STDEV(E5:E36)</f>
        <v>1.0000000000000007</v>
      </c>
      <c r="F40" s="17">
        <f t="shared" si="2"/>
        <v>1</v>
      </c>
      <c r="G40" s="17">
        <f t="shared" si="2"/>
        <v>1.0000000000000002</v>
      </c>
      <c r="H40" s="17">
        <f t="shared" si="2"/>
        <v>1.0000000000000002</v>
      </c>
      <c r="I40" s="17">
        <f t="shared" si="2"/>
        <v>1</v>
      </c>
      <c r="J40" s="17">
        <f t="shared" si="2"/>
        <v>0.99999999999999978</v>
      </c>
      <c r="K40" s="17">
        <f t="shared" si="2"/>
        <v>1.0000000000000002</v>
      </c>
      <c r="L40" s="17">
        <f>STDEV(L5:L36)</f>
        <v>1</v>
      </c>
      <c r="M40" s="17">
        <f>STDEV(M5:M36)</f>
        <v>0.99999999999999989</v>
      </c>
      <c r="N40" s="17">
        <f t="shared" si="2"/>
        <v>1</v>
      </c>
      <c r="O40" s="17">
        <f t="shared" si="2"/>
        <v>1.0000000000000002</v>
      </c>
      <c r="P40" s="17">
        <f t="shared" si="2"/>
        <v>1</v>
      </c>
      <c r="Q40" s="17">
        <f t="shared" si="2"/>
        <v>1</v>
      </c>
      <c r="R40" s="17">
        <f t="shared" si="2"/>
        <v>1.0000000000000002</v>
      </c>
      <c r="S40" s="17">
        <f t="shared" si="2"/>
        <v>0.99999999999999978</v>
      </c>
      <c r="T40" s="17">
        <f t="shared" si="2"/>
        <v>0.99999999999999989</v>
      </c>
      <c r="U40" s="17">
        <f t="shared" si="2"/>
        <v>1</v>
      </c>
      <c r="V40" s="17">
        <f t="shared" si="2"/>
        <v>0.99999999999999978</v>
      </c>
      <c r="W40" s="17">
        <f t="shared" si="2"/>
        <v>1.0000000000000002</v>
      </c>
      <c r="X40" s="17">
        <f t="shared" si="2"/>
        <v>1</v>
      </c>
      <c r="Y40" s="17">
        <f t="shared" si="2"/>
        <v>1</v>
      </c>
      <c r="Z40" s="17">
        <f>STDEV(Z5:Z36)</f>
        <v>1.0000000000000002</v>
      </c>
    </row>
    <row r="41" spans="1:26">
      <c r="A41" s="72" t="s">
        <v>63</v>
      </c>
      <c r="B41" s="72"/>
      <c r="C41" s="17">
        <f>MIN(C5:C36)</f>
        <v>0</v>
      </c>
      <c r="D41" s="17">
        <f t="shared" ref="D41:Z41" si="3">MIN(D5:D36)</f>
        <v>0</v>
      </c>
      <c r="E41" s="17">
        <f>MIN(E5:E36)</f>
        <v>0</v>
      </c>
      <c r="F41" s="17">
        <f t="shared" si="3"/>
        <v>0</v>
      </c>
      <c r="G41" s="17">
        <f t="shared" si="3"/>
        <v>0</v>
      </c>
      <c r="H41" s="17">
        <f t="shared" si="3"/>
        <v>0</v>
      </c>
      <c r="I41" s="17">
        <f t="shared" si="3"/>
        <v>0</v>
      </c>
      <c r="J41" s="17">
        <f t="shared" si="3"/>
        <v>0</v>
      </c>
      <c r="K41" s="17">
        <f t="shared" si="3"/>
        <v>0</v>
      </c>
      <c r="L41" s="17">
        <f>MIN(L5:L36)</f>
        <v>0</v>
      </c>
      <c r="M41" s="17">
        <f t="shared" si="3"/>
        <v>0</v>
      </c>
      <c r="N41" s="17">
        <f t="shared" si="3"/>
        <v>0</v>
      </c>
      <c r="O41" s="17">
        <f t="shared" si="3"/>
        <v>0</v>
      </c>
      <c r="P41" s="17">
        <f t="shared" si="3"/>
        <v>0</v>
      </c>
      <c r="Q41" s="17">
        <f>MIN(Q5:Q36)</f>
        <v>0</v>
      </c>
      <c r="R41" s="17">
        <f t="shared" si="3"/>
        <v>0</v>
      </c>
      <c r="S41" s="17">
        <f t="shared" si="3"/>
        <v>0</v>
      </c>
      <c r="T41" s="17">
        <f t="shared" si="3"/>
        <v>0</v>
      </c>
      <c r="U41" s="17">
        <f t="shared" si="3"/>
        <v>0</v>
      </c>
      <c r="V41" s="17">
        <f t="shared" si="3"/>
        <v>0</v>
      </c>
      <c r="W41" s="17">
        <f t="shared" si="3"/>
        <v>0</v>
      </c>
      <c r="X41" s="17">
        <f t="shared" si="3"/>
        <v>0</v>
      </c>
      <c r="Y41" s="17">
        <f t="shared" si="3"/>
        <v>0</v>
      </c>
      <c r="Z41" s="17">
        <f t="shared" si="3"/>
        <v>0</v>
      </c>
    </row>
    <row r="42" spans="1:26">
      <c r="A42" s="72" t="s">
        <v>64</v>
      </c>
      <c r="B42" s="72"/>
      <c r="C42" s="17">
        <f t="shared" ref="C42:Z42" si="4">MAX(C5:C36)</f>
        <v>5.2280546995473172</v>
      </c>
      <c r="D42" s="3">
        <f t="shared" si="4"/>
        <v>3.9296517350506202</v>
      </c>
      <c r="E42" s="3">
        <f t="shared" si="4"/>
        <v>4.2202776219083713</v>
      </c>
      <c r="F42" s="3">
        <f t="shared" si="4"/>
        <v>4.0076806709596715</v>
      </c>
      <c r="G42" s="3">
        <f t="shared" si="4"/>
        <v>4.481758494123933</v>
      </c>
      <c r="H42" s="3">
        <f t="shared" si="4"/>
        <v>5.0769603711171181</v>
      </c>
      <c r="I42" s="3">
        <f t="shared" si="4"/>
        <v>4.2887400276163508</v>
      </c>
      <c r="J42" s="3">
        <f t="shared" si="4"/>
        <v>4.0855559332331417</v>
      </c>
      <c r="K42" s="3">
        <f t="shared" si="4"/>
        <v>4.4471741030007381</v>
      </c>
      <c r="L42" s="3">
        <f t="shared" si="4"/>
        <v>4.0468504650969948</v>
      </c>
      <c r="M42" s="3">
        <f t="shared" si="4"/>
        <v>3.7276514683304316</v>
      </c>
      <c r="N42" s="3">
        <f t="shared" si="4"/>
        <v>5.3557168460679856</v>
      </c>
      <c r="O42" s="3">
        <f t="shared" si="4"/>
        <v>3.8833873851992404</v>
      </c>
      <c r="P42" s="3">
        <f t="shared" si="4"/>
        <v>3.9150985594963883</v>
      </c>
      <c r="Q42" s="3">
        <f t="shared" si="4"/>
        <v>4.6173206343727555</v>
      </c>
      <c r="R42" s="3">
        <f t="shared" si="4"/>
        <v>4.1900143575118092</v>
      </c>
      <c r="S42" s="3">
        <f t="shared" si="4"/>
        <v>4.7423405219213128</v>
      </c>
      <c r="T42" s="3">
        <f t="shared" si="4"/>
        <v>3.3225321451189007</v>
      </c>
      <c r="U42" s="3">
        <f t="shared" si="4"/>
        <v>3.1147563034788028</v>
      </c>
      <c r="V42" s="3">
        <f t="shared" si="4"/>
        <v>3.5075660841172103</v>
      </c>
      <c r="W42" s="3">
        <f t="shared" si="4"/>
        <v>3.8296516286123681</v>
      </c>
      <c r="X42" s="3">
        <f t="shared" si="4"/>
        <v>4.417338415732921</v>
      </c>
      <c r="Y42" s="3">
        <f t="shared" si="4"/>
        <v>4.3391909538421469</v>
      </c>
      <c r="Z42" s="3">
        <f t="shared" si="4"/>
        <v>4.0066996406224105</v>
      </c>
    </row>
    <row r="43" spans="1:26">
      <c r="B43" s="20"/>
    </row>
    <row r="44" spans="1:26">
      <c r="B44" s="20"/>
    </row>
    <row r="45" spans="1:26">
      <c r="B45" s="20"/>
    </row>
    <row r="46" spans="1:26">
      <c r="B46" s="20"/>
    </row>
    <row r="47" spans="1:26">
      <c r="B47" s="20"/>
    </row>
  </sheetData>
  <mergeCells count="6">
    <mergeCell ref="A37:B37"/>
    <mergeCell ref="A38:B38"/>
    <mergeCell ref="A41:B41"/>
    <mergeCell ref="A42:B42"/>
    <mergeCell ref="A40:B40"/>
    <mergeCell ref="A39:B39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I46"/>
  <sheetViews>
    <sheetView topLeftCell="A4" zoomScale="75" zoomScaleNormal="75" workbookViewId="0">
      <selection activeCell="AH12" sqref="AH12:AI14"/>
    </sheetView>
  </sheetViews>
  <sheetFormatPr defaultRowHeight="15"/>
  <cols>
    <col min="1" max="1" width="6.7109375" customWidth="1"/>
    <col min="2" max="2" width="21.85546875" customWidth="1"/>
    <col min="3" max="3" width="14" customWidth="1"/>
    <col min="4" max="4" width="12.7109375" customWidth="1"/>
    <col min="5" max="5" width="10.28515625" customWidth="1"/>
    <col min="6" max="6" width="9.85546875" customWidth="1"/>
    <col min="7" max="7" width="10.140625" customWidth="1"/>
    <col min="8" max="12" width="9.140625" customWidth="1"/>
    <col min="13" max="13" width="9.7109375" customWidth="1"/>
    <col min="14" max="14" width="9.85546875" customWidth="1"/>
    <col min="15" max="18" width="9.140625" customWidth="1"/>
    <col min="19" max="20" width="11.28515625" customWidth="1"/>
    <col min="21" max="21" width="9.140625" customWidth="1"/>
    <col min="32" max="32" width="17.140625" customWidth="1"/>
    <col min="33" max="33" width="10.28515625" customWidth="1"/>
    <col min="34" max="34" width="10.7109375" customWidth="1"/>
  </cols>
  <sheetData>
    <row r="4" spans="1:35" ht="105">
      <c r="A4" s="5" t="s">
        <v>0</v>
      </c>
      <c r="B4" s="5" t="s">
        <v>1</v>
      </c>
      <c r="C4" s="9" t="s">
        <v>52</v>
      </c>
      <c r="D4" s="10" t="s">
        <v>37</v>
      </c>
      <c r="E4" s="10" t="s">
        <v>40</v>
      </c>
      <c r="F4" s="10" t="s">
        <v>39</v>
      </c>
      <c r="G4" s="10" t="s">
        <v>41</v>
      </c>
      <c r="H4" s="10" t="s">
        <v>38</v>
      </c>
      <c r="I4" s="10" t="s">
        <v>42</v>
      </c>
      <c r="J4" s="10" t="s">
        <v>43</v>
      </c>
      <c r="K4" s="10" t="s">
        <v>54</v>
      </c>
      <c r="L4" s="10" t="s">
        <v>44</v>
      </c>
      <c r="M4" s="10" t="s">
        <v>45</v>
      </c>
      <c r="N4" s="10" t="s">
        <v>56</v>
      </c>
      <c r="O4" s="10" t="s">
        <v>55</v>
      </c>
      <c r="P4" s="10" t="s">
        <v>60</v>
      </c>
      <c r="Q4" s="10" t="s">
        <v>53</v>
      </c>
      <c r="R4" s="10" t="s">
        <v>59</v>
      </c>
      <c r="S4" s="10" t="s">
        <v>57</v>
      </c>
      <c r="T4" s="11" t="s">
        <v>58</v>
      </c>
      <c r="U4" s="10" t="s">
        <v>46</v>
      </c>
      <c r="V4" s="13" t="s">
        <v>47</v>
      </c>
      <c r="W4" s="10" t="s">
        <v>49</v>
      </c>
      <c r="X4" s="10" t="s">
        <v>48</v>
      </c>
      <c r="Y4" s="10" t="s">
        <v>50</v>
      </c>
      <c r="Z4" s="10" t="s">
        <v>51</v>
      </c>
      <c r="AA4" s="21" t="s">
        <v>69</v>
      </c>
      <c r="AB4" s="21" t="s">
        <v>67</v>
      </c>
      <c r="AC4" s="22" t="s">
        <v>68</v>
      </c>
      <c r="AG4" s="71" t="s">
        <v>132</v>
      </c>
      <c r="AH4" s="71" t="s">
        <v>133</v>
      </c>
      <c r="AI4" s="71" t="s">
        <v>134</v>
      </c>
    </row>
    <row r="5" spans="1:35">
      <c r="A5" s="4">
        <v>1</v>
      </c>
      <c r="B5" s="1" t="s">
        <v>2</v>
      </c>
      <c r="C5" s="3">
        <f>(pembobotan!C5-pembobotan!C$41)/pembobotan!C$40</f>
        <v>3.1249579794066476E-3</v>
      </c>
      <c r="D5" s="3">
        <f>(pembobotan!D5-pembobotan!D$41)/pembobotan!D$40</f>
        <v>1.7615680191606227</v>
      </c>
      <c r="E5" s="3">
        <f>(pembobotan!E5-pembobotan!E$41)/pembobotan!E$40</f>
        <v>1.2208170368900706</v>
      </c>
      <c r="F5" s="3">
        <f>(pembobotan!F5-pembobotan!F$41)/pembobotan!F$40</f>
        <v>1.2170564000767099</v>
      </c>
      <c r="G5" s="3">
        <f>(pembobotan!G5-pembobotan!G$41)/pembobotan!G$40</f>
        <v>1.3685906810915367</v>
      </c>
      <c r="H5" s="3">
        <f>(pembobotan!H5-pembobotan!H$41)/pembobotan!H$40</f>
        <v>0.95791705115417325</v>
      </c>
      <c r="I5" s="3">
        <f>(pembobotan!I5-pembobotan!I$41)/pembobotan!I$40</f>
        <v>1.0091153006156119</v>
      </c>
      <c r="J5" s="3">
        <f>(pembobotan!J5-pembobotan!J$41)/pembobotan!J$40</f>
        <v>2.3461608329457646</v>
      </c>
      <c r="K5" s="3">
        <f>(pembobotan!K5-pembobotan!K$41)/pembobotan!K$40</f>
        <v>0.99033709016402982</v>
      </c>
      <c r="L5" s="3">
        <f>(pembobotan!L5-pembobotan!L$41)/pembobotan!L$40</f>
        <v>1.8260178927876682</v>
      </c>
      <c r="M5" s="3">
        <f>(pembobotan!M5-pembobotan!M$41)/pembobotan!M$40</f>
        <v>1.9492680331515553</v>
      </c>
      <c r="N5" s="3">
        <f>(pembobotan!N5-pembobotan!N$41)/pembobotan!N$40</f>
        <v>0.41873196022221326</v>
      </c>
      <c r="O5" s="3">
        <f>(pembobotan!O5-pembobotan!O$41)/pembobotan!O$40</f>
        <v>1.2831075278582287</v>
      </c>
      <c r="P5" s="3">
        <f>(pembobotan!P5-pembobotan!P$41)/pembobotan!P$40</f>
        <v>0.22065772879609272</v>
      </c>
      <c r="Q5" s="3">
        <f>(pembobotan!Q5-pembobotan!Q$41)/pembobotan!Q$40</f>
        <v>1.0126877140121888</v>
      </c>
      <c r="R5" s="3">
        <f>(pembobotan!R5-pembobotan!R$41)/pembobotan!R$40</f>
        <v>1.6959581923262086</v>
      </c>
      <c r="S5" s="3">
        <f>(pembobotan!S5-pembobotan!S$41)/pembobotan!S$40</f>
        <v>1.3942284764240713</v>
      </c>
      <c r="T5" s="3">
        <f>(pembobotan!T5-pembobotan!T$41)/pembobotan!T$40</f>
        <v>1.4420362040613985</v>
      </c>
      <c r="U5" s="3">
        <f>(pembobotan!U5-pembobotan!U$41)/pembobotan!U$40</f>
        <v>0.33415820468487578</v>
      </c>
      <c r="V5" s="3">
        <f>(pembobotan!V5-pembobotan!V$41)/pembobotan!V$40</f>
        <v>1.6822256810010958</v>
      </c>
      <c r="W5" s="3">
        <f>(pembobotan!W5-pembobotan!W$41)/pembobotan!W$40</f>
        <v>0.39078077842983344</v>
      </c>
      <c r="X5" s="3">
        <f>(pembobotan!X5-pembobotan!X$41)/pembobotan!X$40</f>
        <v>0.20078810980604186</v>
      </c>
      <c r="Y5" s="3">
        <f>(pembobotan!Y5-pembobotan!Y$41)/pembobotan!Y$40</f>
        <v>0.65087864307632215</v>
      </c>
      <c r="Z5" s="3">
        <f>(pembobotan!Z5-pembobotan!Z$41)/pembobotan!Z$40</f>
        <v>0</v>
      </c>
      <c r="AA5" s="3">
        <f>SUM(C5:Z5)</f>
        <v>25.376212516715714</v>
      </c>
      <c r="AB5" s="3">
        <f>COUNTIF(D5:Z5,"&gt;0")</f>
        <v>22</v>
      </c>
      <c r="AC5" s="3" t="str">
        <f>IF(AA5&gt;AA$39+AA$40,"Hirarki1",IF(AA5&gt;=AA$39,"Hirarki2","Hirarki3"))</f>
        <v>Hirarki2</v>
      </c>
      <c r="AF5" s="1" t="s">
        <v>2</v>
      </c>
      <c r="AG5">
        <f>SUM(D5:H5)</f>
        <v>6.5259491883731124</v>
      </c>
      <c r="AH5">
        <f>SUM(I5:M5)</f>
        <v>8.1208991496646306</v>
      </c>
      <c r="AI5">
        <f>SUM(N5:T5)</f>
        <v>7.4674078037004019</v>
      </c>
    </row>
    <row r="6" spans="1:35">
      <c r="A6" s="4">
        <v>2</v>
      </c>
      <c r="B6" s="1" t="s">
        <v>3</v>
      </c>
      <c r="C6" s="3">
        <f>(pembobotan!C6-pembobotan!C$41)/pembobotan!C$40</f>
        <v>2.5435704483542459E-3</v>
      </c>
      <c r="D6" s="3">
        <f>(pembobotan!D6-pembobotan!D$41)/pembobotan!D$40</f>
        <v>0.11292102686927069</v>
      </c>
      <c r="E6" s="3">
        <f>(pembobotan!E6-pembobotan!E$41)/pembobotan!E$40</f>
        <v>7.7729923697120604E-2</v>
      </c>
      <c r="F6" s="3">
        <f>(pembobotan!F6-pembobotan!F$41)/pembobotan!F$40</f>
        <v>0.24586997981347675</v>
      </c>
      <c r="G6" s="3">
        <f>(pembobotan!G6-pembobotan!G$41)/pembobotan!G$40</f>
        <v>6.0157832135891723E-2</v>
      </c>
      <c r="H6" s="3">
        <f>(pembobotan!H6-pembobotan!H$41)/pembobotan!H$40</f>
        <v>0.71843778836562999</v>
      </c>
      <c r="I6" s="3">
        <f>(pembobotan!I6-pembobotan!I$41)/pembobotan!I$40</f>
        <v>0.75683647546170896</v>
      </c>
      <c r="J6" s="3">
        <f>(pembobotan!J6-pembobotan!J$41)/pembobotan!J$40</f>
        <v>0.5258636349706024</v>
      </c>
      <c r="K6" s="3">
        <f>(pembobotan!K6-pembobotan!K$41)/pembobotan!K$40</f>
        <v>5.6056816424379048E-2</v>
      </c>
      <c r="L6" s="3">
        <f>(pembobotan!L6-pembobotan!L$41)/pembobotan!L$40</f>
        <v>0.59222201928248697</v>
      </c>
      <c r="M6" s="3">
        <f>(pembobotan!M6-pembobotan!M$41)/pembobotan!M$40</f>
        <v>0.12132066695895828</v>
      </c>
      <c r="N6" s="3">
        <f>(pembobotan!N6-pembobotan!N$41)/pembobotan!N$40</f>
        <v>7.4291154232973319E-2</v>
      </c>
      <c r="O6" s="3">
        <f>(pembobotan!O6-pembobotan!O$41)/pembobotan!O$40</f>
        <v>0.22709867749703161</v>
      </c>
      <c r="P6" s="3">
        <f>(pembobotan!P6-pembobotan!P$41)/pembobotan!P$40</f>
        <v>0.41609743144406058</v>
      </c>
      <c r="Q6" s="3">
        <f>(pembobotan!Q6-pembobotan!Q$41)/pembobotan!Q$40</f>
        <v>0.82977936038003142</v>
      </c>
      <c r="R6" s="3">
        <f>(pembobotan!R6-pembobotan!R$41)/pembobotan!R$40</f>
        <v>0.52375179468897615</v>
      </c>
      <c r="S6" s="3">
        <f>(pembobotan!S6-pembobotan!S$41)/pembobotan!S$40</f>
        <v>0.73638827980144617</v>
      </c>
      <c r="T6" s="3">
        <f>(pembobotan!T6-pembobotan!T$41)/pembobotan!T$40</f>
        <v>3.1097895860221533E-2</v>
      </c>
      <c r="U6" s="3">
        <f>(pembobotan!U6-pembobotan!U$41)/pembobotan!U$40</f>
        <v>0</v>
      </c>
      <c r="V6" s="3">
        <f>(pembobotan!V6-pembobotan!V$41)/pembobotan!V$40</f>
        <v>5.3005452635192076E-3</v>
      </c>
      <c r="W6" s="3">
        <f>(pembobotan!W6-pembobotan!W$41)/pembobotan!W$40</f>
        <v>0.36472872653451122</v>
      </c>
      <c r="X6" s="3">
        <f>(pembobotan!X6-pembobotan!X$41)/pembobotan!X$40</f>
        <v>0.70275838432114646</v>
      </c>
      <c r="Y6" s="3">
        <f>(pembobotan!Y6-pembobotan!Y$41)/pembobotan!Y$40</f>
        <v>0.54239886923026837</v>
      </c>
      <c r="Z6" s="3">
        <f>(pembobotan!Z6-pembobotan!Z$41)/pembobotan!Z$40</f>
        <v>0</v>
      </c>
      <c r="AA6" s="3">
        <f>SUM(C6:Z6)</f>
        <v>7.7236508536820647</v>
      </c>
      <c r="AB6" s="3">
        <f t="shared" ref="AB6:AB36" si="0">COUNTIF(D6:Z6,"&gt;0")</f>
        <v>21</v>
      </c>
      <c r="AC6" s="3" t="str">
        <f t="shared" ref="AC6:AC36" si="1">IF(AA6&gt;AA$39+AA$40,"Hirarki1",IF(AA6&gt;=AA$39,"Hirarki2","Hirarki3"))</f>
        <v>Hirarki3</v>
      </c>
      <c r="AF6" s="1" t="s">
        <v>3</v>
      </c>
      <c r="AG6">
        <f t="shared" ref="AG6:AG36" si="2">SUM(D6:H6)</f>
        <v>1.2151165508813897</v>
      </c>
      <c r="AH6">
        <f t="shared" ref="AH6:AH36" si="3">SUM(I6:M6)</f>
        <v>2.0522996130981359</v>
      </c>
      <c r="AI6">
        <f t="shared" ref="AI6:AI36" si="4">SUM(N6:T6)</f>
        <v>2.8385045939047409</v>
      </c>
    </row>
    <row r="7" spans="1:35">
      <c r="A7" s="4">
        <v>3</v>
      </c>
      <c r="B7" s="1" t="s">
        <v>4</v>
      </c>
      <c r="C7" s="3">
        <f>(pembobotan!C7-pembobotan!C$41)/pembobotan!C$40</f>
        <v>1.9886096232587733E-3</v>
      </c>
      <c r="D7" s="3">
        <f>(pembobotan!D7-pembobotan!D$41)/pembobotan!D$40</f>
        <v>1.5774198830353505</v>
      </c>
      <c r="E7" s="3">
        <f>(pembobotan!E7-pembobotan!E$41)/pembobotan!E$40</f>
        <v>1.1110806740235475</v>
      </c>
      <c r="F7" s="3">
        <f>(pembobotan!F7-pembobotan!F$41)/pembobotan!F$40</f>
        <v>0.8974254263191902</v>
      </c>
      <c r="G7" s="3">
        <f>(pembobotan!G7-pembobotan!G$41)/pembobotan!G$40</f>
        <v>1.6994587578389411</v>
      </c>
      <c r="H7" s="3">
        <f>(pembobotan!H7-pembobotan!H$41)/pembobotan!H$40</f>
        <v>0.5268543781347953</v>
      </c>
      <c r="I7" s="3">
        <f>(pembobotan!I7-pembobotan!I$41)/pembobotan!I$40</f>
        <v>0.92502235889764428</v>
      </c>
      <c r="J7" s="3">
        <f>(pembobotan!J7-pembobotan!J$41)/pembobotan!J$40</f>
        <v>2.0630034910385171</v>
      </c>
      <c r="K7" s="3">
        <f>(pembobotan!K7-pembobotan!K$41)/pembobotan!K$40</f>
        <v>0.56056816424379052</v>
      </c>
      <c r="L7" s="3">
        <f>(pembobotan!L7-pembobotan!L$41)/pembobotan!L$40</f>
        <v>1.2337958735051813</v>
      </c>
      <c r="M7" s="3">
        <f>(pembobotan!M7-pembobotan!M$41)/pembobotan!M$40</f>
        <v>1.7058869390692548</v>
      </c>
      <c r="N7" s="3">
        <f>(pembobotan!N7-pembobotan!N$41)/pembobotan!N$40</f>
        <v>0.39171699504658658</v>
      </c>
      <c r="O7" s="3">
        <f>(pembobotan!O7-pembobotan!O$41)/pembobotan!O$40</f>
        <v>0.48069220070205021</v>
      </c>
      <c r="P7" s="3">
        <f>(pembobotan!P7-pembobotan!P$41)/pembobotan!P$40</f>
        <v>0.12609013074062442</v>
      </c>
      <c r="Q7" s="3">
        <f>(pembobotan!Q7-pembobotan!Q$41)/pembobotan!Q$40</f>
        <v>0.42381203890377944</v>
      </c>
      <c r="R7" s="3">
        <f>(pembobotan!R7-pembobotan!R$41)/pembobotan!R$40</f>
        <v>1.3966714525039365</v>
      </c>
      <c r="S7" s="3">
        <f>(pembobotan!S7-pembobotan!S$41)/pembobotan!S$40</f>
        <v>1.4335025180134819</v>
      </c>
      <c r="T7" s="3">
        <f>(pembobotan!T7-pembobotan!T$41)/pembobotan!T$40</f>
        <v>0.97412614184667456</v>
      </c>
      <c r="U7" s="3">
        <f>(pembobotan!U7-pembobotan!U$41)/pembobotan!U$40</f>
        <v>0.32199738394476163</v>
      </c>
      <c r="V7" s="3">
        <f>(pembobotan!V7-pembobotan!V$41)/pembobotan!V$40</f>
        <v>1.2975176852962018</v>
      </c>
      <c r="W7" s="3">
        <f>(pembobotan!W7-pembobotan!W$41)/pembobotan!W$40</f>
        <v>0.39078077842983344</v>
      </c>
      <c r="X7" s="3">
        <f>(pembobotan!X7-pembobotan!X$41)/pembobotan!X$40</f>
        <v>1.0039405490302094</v>
      </c>
      <c r="Y7" s="3">
        <f>(pembobotan!Y7-pembobotan!Y$41)/pembobotan!Y$40</f>
        <v>0.21695954769210735</v>
      </c>
      <c r="Z7" s="3">
        <f>(pembobotan!Z7-pembobotan!Z$41)/pembobotan!Z$40</f>
        <v>0</v>
      </c>
      <c r="AA7" s="3">
        <f t="shared" ref="AA7:AA36" si="5">SUM(C7:Z7)</f>
        <v>20.760311977879716</v>
      </c>
      <c r="AB7" s="3">
        <f t="shared" si="0"/>
        <v>22</v>
      </c>
      <c r="AC7" s="3" t="str">
        <f t="shared" si="1"/>
        <v>Hirarki3</v>
      </c>
      <c r="AF7" s="1" t="s">
        <v>4</v>
      </c>
      <c r="AG7">
        <f t="shared" si="2"/>
        <v>5.8122391193518252</v>
      </c>
      <c r="AH7">
        <f t="shared" si="3"/>
        <v>6.4882768267543875</v>
      </c>
      <c r="AI7">
        <f t="shared" si="4"/>
        <v>5.2266114777571335</v>
      </c>
    </row>
    <row r="8" spans="1:35">
      <c r="A8" s="4">
        <v>4</v>
      </c>
      <c r="B8" s="1" t="s">
        <v>5</v>
      </c>
      <c r="C8" s="3">
        <f>(pembobotan!C8-pembobotan!C$41)/pembobotan!C$40</f>
        <v>6.3507210549231842E-3</v>
      </c>
      <c r="D8" s="3">
        <f>(pembobotan!D8-pembobotan!D$41)/pembobotan!D$40</f>
        <v>1.1413709946632438</v>
      </c>
      <c r="E8" s="3">
        <f>(pembobotan!E8-pembobotan!E$41)/pembobotan!E$40</f>
        <v>0.69499696482131357</v>
      </c>
      <c r="F8" s="3">
        <f>(pembobotan!F8-pembobotan!F$41)/pembobotan!F$40</f>
        <v>0.51632695760830116</v>
      </c>
      <c r="G8" s="3">
        <f>(pembobotan!G8-pembobotan!G$41)/pembobotan!G$40</f>
        <v>0.57149940529097132</v>
      </c>
      <c r="H8" s="3">
        <f>(pembobotan!H8-pembobotan!H$41)/pembobotan!H$40</f>
        <v>0.14368755767312599</v>
      </c>
      <c r="I8" s="3">
        <f>(pembobotan!I8-pembobotan!I$41)/pembobotan!I$40</f>
        <v>0.25227882515390299</v>
      </c>
      <c r="J8" s="3">
        <f>(pembobotan!J8-pembobotan!J$41)/pembobotan!J$40</f>
        <v>1.1326293676289898</v>
      </c>
      <c r="K8" s="3">
        <f>(pembobotan!K8-pembobotan!K$41)/pembobotan!K$40</f>
        <v>0.25225567390970571</v>
      </c>
      <c r="L8" s="3">
        <f>(pembobotan!L8-pembobotan!L$41)/pembobotan!L$40</f>
        <v>0.8982033959117719</v>
      </c>
      <c r="M8" s="3">
        <f>(pembobotan!M8-pembobotan!M$41)/pembobotan!M$40</f>
        <v>1.0156907056990836</v>
      </c>
      <c r="N8" s="3">
        <f>(pembobotan!N8-pembobotan!N$41)/pembobotan!N$40</f>
        <v>0.31067209951970659</v>
      </c>
      <c r="O8" s="3">
        <f>(pembobotan!O8-pembobotan!O$41)/pembobotan!O$40</f>
        <v>0.378497795828386</v>
      </c>
      <c r="P8" s="3">
        <f>(pembobotan!P8-pembobotan!P$41)/pembobotan!P$40</f>
        <v>0.10087210459249953</v>
      </c>
      <c r="Q8" s="3">
        <f>(pembobotan!Q8-pembobotan!Q$41)/pembobotan!Q$40</f>
        <v>0.17844717427527557</v>
      </c>
      <c r="R8" s="3">
        <f>(pembobotan!R8-pembobotan!R$41)/pembobotan!R$40</f>
        <v>1.4839634182854324</v>
      </c>
      <c r="S8" s="3">
        <f>(pembobotan!S8-pembobotan!S$41)/pembobotan!S$40</f>
        <v>0.87384742536438276</v>
      </c>
      <c r="T8" s="3">
        <f>(pembobotan!T8-pembobotan!T$41)/pembobotan!T$40</f>
        <v>2.4816532789117183</v>
      </c>
      <c r="U8" s="3">
        <f>(pembobotan!U8-pembobotan!U$41)/pembobotan!U$40</f>
        <v>0.43990447199021621</v>
      </c>
      <c r="V8" s="3">
        <f>(pembobotan!V8-pembobotan!V$41)/pembobotan!V$40</f>
        <v>1.4713197747263316</v>
      </c>
      <c r="W8" s="3">
        <f>(pembobotan!W8-pembobotan!W$41)/pembobotan!W$40</f>
        <v>0.18236436326725561</v>
      </c>
      <c r="X8" s="3">
        <f>(pembobotan!X8-pembobotan!X$41)/pembobotan!X$40</f>
        <v>0.40157621961208373</v>
      </c>
      <c r="Y8" s="3">
        <f>(pembobotan!Y8-pembobotan!Y$41)/pembobotan!Y$40</f>
        <v>0.32543932153816107</v>
      </c>
      <c r="Z8" s="3">
        <f>(pembobotan!Z8-pembobotan!Z$41)/pembobotan!Z$40</f>
        <v>0</v>
      </c>
      <c r="AA8" s="3">
        <f t="shared" si="5"/>
        <v>15.253848017326783</v>
      </c>
      <c r="AB8" s="3">
        <f t="shared" si="0"/>
        <v>22</v>
      </c>
      <c r="AC8" s="3" t="str">
        <f t="shared" si="1"/>
        <v>Hirarki3</v>
      </c>
      <c r="AF8" s="1" t="s">
        <v>5</v>
      </c>
      <c r="AG8">
        <f t="shared" si="2"/>
        <v>3.0678818800569552</v>
      </c>
      <c r="AH8">
        <f t="shared" si="3"/>
        <v>3.5510579683034535</v>
      </c>
      <c r="AI8">
        <f t="shared" si="4"/>
        <v>5.8079532967774012</v>
      </c>
    </row>
    <row r="9" spans="1:35">
      <c r="A9" s="4">
        <v>5</v>
      </c>
      <c r="B9" s="1" t="s">
        <v>6</v>
      </c>
      <c r="C9" s="3">
        <f>(pembobotan!C9-pembobotan!C$41)/pembobotan!C$40</f>
        <v>0</v>
      </c>
      <c r="D9" s="3">
        <f>(pembobotan!D9-pembobotan!D$41)/pembobotan!D$40</f>
        <v>1.094465337348316</v>
      </c>
      <c r="E9" s="3">
        <f>(pembobotan!E9-pembobotan!E$41)/pembobotan!E$40</f>
        <v>0.57154355659647504</v>
      </c>
      <c r="F9" s="3">
        <f>(pembobotan!F9-pembobotan!F$41)/pembobotan!F$40</f>
        <v>0.45485946265493199</v>
      </c>
      <c r="G9" s="3">
        <f>(pembobotan!G9-pembobotan!G$41)/pembobotan!G$40</f>
        <v>0.4511837410191879</v>
      </c>
      <c r="H9" s="3">
        <f>(pembobotan!H9-pembobotan!H$41)/pembobotan!H$40</f>
        <v>0.28737511534625199</v>
      </c>
      <c r="I9" s="3">
        <f>(pembobotan!I9-pembobotan!I$41)/pembobotan!I$40</f>
        <v>0.6727435337437413</v>
      </c>
      <c r="J9" s="3">
        <f>(pembobotan!J9-pembobotan!J$41)/pembobotan!J$40</f>
        <v>1.4562377583801296</v>
      </c>
      <c r="K9" s="3">
        <f>(pembobotan!K9-pembobotan!K$41)/pembobotan!K$40</f>
        <v>0.38305491223325683</v>
      </c>
      <c r="L9" s="3">
        <f>(pembobotan!L9-pembobotan!L$41)/pembobotan!L$40</f>
        <v>0.78962935904331599</v>
      </c>
      <c r="M9" s="3">
        <f>(pembobotan!M9-pembobotan!M$41)/pembobotan!M$40</f>
        <v>1.0082931040552447</v>
      </c>
      <c r="N9" s="3">
        <f>(pembobotan!N9-pembobotan!N$41)/pembobotan!N$40</f>
        <v>0.21611972140501329</v>
      </c>
      <c r="O9" s="3">
        <f>(pembobotan!O9-pembobotan!O$41)/pembobotan!O$40</f>
        <v>0.65101620882482392</v>
      </c>
      <c r="P9" s="3">
        <f>(pembobotan!P9-pembobotan!P$41)/pembobotan!P$40</f>
        <v>0.47914249681437276</v>
      </c>
      <c r="Q9" s="3">
        <f>(pembobotan!Q9-pembobotan!Q$41)/pembobotan!Q$40</f>
        <v>0.34797198983678734</v>
      </c>
      <c r="R9" s="3">
        <f>(pembobotan!R9-pembobotan!R$41)/pembobotan!R$40</f>
        <v>1.1846766784631604</v>
      </c>
      <c r="S9" s="3">
        <f>(pembobotan!S9-pembobotan!S$41)/pembobotan!S$40</f>
        <v>0.68729572781468307</v>
      </c>
      <c r="T9" s="3">
        <f>(pembobotan!T9-pembobotan!T$41)/pembobotan!T$40</f>
        <v>0.91790279370203554</v>
      </c>
      <c r="U9" s="3">
        <f>(pembobotan!U9-pembobotan!U$41)/pembobotan!U$40</f>
        <v>0.30983656320464747</v>
      </c>
      <c r="V9" s="3">
        <f>(pembobotan!V9-pembobotan!V$41)/pembobotan!V$40</f>
        <v>1.1106037207405244</v>
      </c>
      <c r="W9" s="3">
        <f>(pembobotan!W9-pembobotan!W$41)/pembobotan!W$40</f>
        <v>0.15631231137193338</v>
      </c>
      <c r="X9" s="3">
        <f>(pembobotan!X9-pembobotan!X$41)/pembobotan!X$40</f>
        <v>1.0039405490302094</v>
      </c>
      <c r="Y9" s="3">
        <f>(pembobotan!Y9-pembobotan!Y$41)/pembobotan!Y$40</f>
        <v>0</v>
      </c>
      <c r="Z9" s="3">
        <f>(pembobotan!Z9-pembobotan!Z$41)/pembobotan!Z$40</f>
        <v>0</v>
      </c>
      <c r="AA9" s="3">
        <f t="shared" si="5"/>
        <v>14.234204641629043</v>
      </c>
      <c r="AB9" s="3">
        <f t="shared" si="0"/>
        <v>21</v>
      </c>
      <c r="AC9" s="3" t="str">
        <f t="shared" si="1"/>
        <v>Hirarki3</v>
      </c>
      <c r="AF9" s="1" t="s">
        <v>6</v>
      </c>
      <c r="AG9">
        <f t="shared" si="2"/>
        <v>2.8594272129651626</v>
      </c>
      <c r="AH9">
        <f t="shared" si="3"/>
        <v>4.3099586674556889</v>
      </c>
      <c r="AI9">
        <f t="shared" si="4"/>
        <v>4.4841256168608759</v>
      </c>
    </row>
    <row r="10" spans="1:35">
      <c r="A10" s="4">
        <v>6</v>
      </c>
      <c r="B10" s="1" t="s">
        <v>7</v>
      </c>
      <c r="C10" s="3">
        <f>(pembobotan!C10-pembobotan!C$41)/pembobotan!C$40</f>
        <v>7.0229318800349341E-2</v>
      </c>
      <c r="D10" s="3">
        <f>(pembobotan!D10-pembobotan!D$41)/pembobotan!D$40</f>
        <v>0.94332488600021513</v>
      </c>
      <c r="E10" s="3">
        <f>(pembobotan!E10-pembobotan!E$41)/pembobotan!E$40</f>
        <v>0.72700340399071617</v>
      </c>
      <c r="F10" s="3">
        <f>(pembobotan!F10-pembobotan!F$41)/pembobotan!F$40</f>
        <v>0.57779445256167039</v>
      </c>
      <c r="G10" s="3">
        <f>(pembobotan!G10-pembobotan!G$41)/pembobotan!G$40</f>
        <v>0.9023674820383758</v>
      </c>
      <c r="H10" s="3">
        <f>(pembobotan!H10-pembobotan!H$41)/pembobotan!H$40</f>
        <v>0.67054193580792132</v>
      </c>
      <c r="I10" s="3">
        <f>(pembobotan!I10-pembobotan!I$41)/pembobotan!I$40</f>
        <v>0.42046470858983831</v>
      </c>
      <c r="J10" s="3">
        <f>(pembobotan!J10-pembobotan!J$41)/pembobotan!J$40</f>
        <v>1.2944335630045596</v>
      </c>
      <c r="K10" s="3">
        <f>(pembobotan!K10-pembobotan!K$41)/pembobotan!K$40</f>
        <v>0.76610982446651366</v>
      </c>
      <c r="L10" s="3">
        <f>(pembobotan!L10-pembobotan!L$41)/pembobotan!L$40</f>
        <v>0.88833302892373045</v>
      </c>
      <c r="M10" s="3">
        <f>(pembobotan!M10-pembobotan!M$41)/pembobotan!M$40</f>
        <v>1.418120235123921</v>
      </c>
      <c r="N10" s="3">
        <f>(pembobotan!N10-pembobotan!N$41)/pembobotan!N$40</f>
        <v>0.20936598011110663</v>
      </c>
      <c r="O10" s="3">
        <f>(pembobotan!O10-pembobotan!O$41)/pembobotan!O$40</f>
        <v>0.59424153945056601</v>
      </c>
      <c r="P10" s="3">
        <f>(pembobotan!P10-pembobotan!P$41)/pembobotan!P$40</f>
        <v>0.26478927455531126</v>
      </c>
      <c r="Q10" s="3">
        <f>(pembobotan!Q10-pembobotan!Q$41)/pembobotan!Q$40</f>
        <v>0.77178402874056684</v>
      </c>
      <c r="R10" s="3">
        <f>(pembobotan!R10-pembobotan!R$41)/pembobotan!R$40</f>
        <v>1.5961959457187846</v>
      </c>
      <c r="S10" s="3">
        <f>(pembobotan!S10-pembobotan!S$41)/pembobotan!S$40</f>
        <v>0.78548083178820927</v>
      </c>
      <c r="T10" s="3">
        <f>(pembobotan!T10-pembobotan!T$41)/pembobotan!T$40</f>
        <v>1.0810122872205485</v>
      </c>
      <c r="U10" s="3">
        <f>(pembobotan!U10-pembobotan!U$41)/pembobotan!U$40</f>
        <v>1.1447033435803102</v>
      </c>
      <c r="V10" s="3">
        <f>(pembobotan!V10-pembobotan!V$41)/pembobotan!V$40</f>
        <v>0.59645083017916134</v>
      </c>
      <c r="W10" s="3">
        <f>(pembobotan!W10-pembobotan!W$41)/pembobotan!W$40</f>
        <v>0.10420820758128892</v>
      </c>
      <c r="X10" s="3">
        <f>(pembobotan!X10-pembobotan!X$41)/pembobotan!X$40</f>
        <v>0</v>
      </c>
      <c r="Y10" s="3">
        <f>(pembobotan!Y10-pembobotan!Y$41)/pembobotan!Y$40</f>
        <v>0</v>
      </c>
      <c r="Z10" s="3">
        <f>(pembobotan!Z10-pembobotan!Z$41)/pembobotan!Z$40</f>
        <v>0.44518884895804561</v>
      </c>
      <c r="AA10" s="3">
        <f t="shared" si="5"/>
        <v>16.272143957191712</v>
      </c>
      <c r="AB10" s="3">
        <f t="shared" si="0"/>
        <v>21</v>
      </c>
      <c r="AC10" s="3" t="str">
        <f t="shared" si="1"/>
        <v>Hirarki3</v>
      </c>
      <c r="AF10" s="1" t="s">
        <v>7</v>
      </c>
      <c r="AG10">
        <f t="shared" si="2"/>
        <v>3.8210321603988988</v>
      </c>
      <c r="AH10">
        <f t="shared" si="3"/>
        <v>4.7874613601085629</v>
      </c>
      <c r="AI10">
        <f t="shared" si="4"/>
        <v>5.3028698875850928</v>
      </c>
    </row>
    <row r="11" spans="1:35">
      <c r="A11" s="4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F11" s="1"/>
      <c r="AG11">
        <f t="shared" si="2"/>
        <v>0</v>
      </c>
      <c r="AH11">
        <f t="shared" si="3"/>
        <v>0</v>
      </c>
      <c r="AI11">
        <f t="shared" si="4"/>
        <v>0</v>
      </c>
    </row>
    <row r="12" spans="1:35">
      <c r="A12" s="4">
        <v>7</v>
      </c>
      <c r="B12" s="1" t="s">
        <v>8</v>
      </c>
      <c r="C12" s="3">
        <f>(pembobotan!C12-pembobotan!C$41)/pembobotan!C$40</f>
        <v>3.224827770501084E-2</v>
      </c>
      <c r="D12" s="3">
        <f>(pembobotan!D12-pembobotan!D$41)/pembobotan!D$40</f>
        <v>5.3854643583806018E-2</v>
      </c>
      <c r="E12" s="3">
        <f>(pembobotan!E12-pembobotan!E$41)/pembobotan!E$40</f>
        <v>0.1005916659609796</v>
      </c>
      <c r="F12" s="3">
        <f>(pembobotan!F12-pembobotan!F$41)/pembobotan!F$40</f>
        <v>0.20898948284145524</v>
      </c>
      <c r="G12" s="3">
        <f>(pembobotan!G12-pembobotan!G$41)/pembobotan!G$40</f>
        <v>7.519729016986465E-2</v>
      </c>
      <c r="H12" s="3">
        <f>(pembobotan!H12-pembobotan!H$41)/pembobotan!H$40</f>
        <v>0.81422949348104734</v>
      </c>
      <c r="I12" s="3">
        <f>(pembobotan!I12-pembobotan!I$41)/pembobotan!I$40</f>
        <v>0.50455765030780597</v>
      </c>
      <c r="J12" s="3">
        <f>(pembobotan!J12-pembobotan!J$41)/pembobotan!J$40</f>
        <v>0.24270629306335495</v>
      </c>
      <c r="K12" s="3">
        <f>(pembobotan!K12-pembobotan!K$41)/pembobotan!K$40</f>
        <v>3.737121094958603E-2</v>
      </c>
      <c r="L12" s="3">
        <f>(pembobotan!L12-pembobotan!L$41)/pembobotan!L$40</f>
        <v>4.935183494020725E-2</v>
      </c>
      <c r="M12" s="3">
        <f>(pembobotan!M12-pembobotan!M$41)/pembobotan!M$40</f>
        <v>0.21453044767132867</v>
      </c>
      <c r="N12" s="3">
        <f>(pembobotan!N12-pembobotan!N$41)/pembobotan!N$40</f>
        <v>1.350748258781333E-2</v>
      </c>
      <c r="O12" s="3">
        <f>(pembobotan!O12-pembobotan!O$41)/pembobotan!O$40</f>
        <v>0.15896907424792212</v>
      </c>
      <c r="P12" s="3">
        <f>(pembobotan!P12-pembobotan!P$41)/pembobotan!P$40</f>
        <v>0.17022167649984296</v>
      </c>
      <c r="Q12" s="3">
        <f>(pembobotan!Q12-pembobotan!Q$41)/pembobotan!Q$40</f>
        <v>4.4611793568818892E-2</v>
      </c>
      <c r="R12" s="3">
        <f>(pembobotan!R12-pembobotan!R$41)/pembobotan!R$40</f>
        <v>0.29928673982227211</v>
      </c>
      <c r="S12" s="3">
        <f>(pembobotan!S12-pembobotan!S$41)/pembobotan!S$40</f>
        <v>0.28473680152322584</v>
      </c>
      <c r="T12" s="3">
        <f>(pembobotan!T12-pembobotan!T$41)/pembobotan!T$40</f>
        <v>0</v>
      </c>
      <c r="U12" s="3">
        <f>(pembobotan!U12-pembobotan!U$41)/pembobotan!U$40</f>
        <v>9.0413058546066072E-2</v>
      </c>
      <c r="V12" s="3">
        <f>(pembobotan!V12-pembobotan!V$41)/pembobotan!V$40</f>
        <v>6.7791184159745652E-2</v>
      </c>
      <c r="W12" s="3">
        <f>(pembobotan!W12-pembobotan!W$41)/pembobotan!W$40</f>
        <v>0.28657257084854454</v>
      </c>
      <c r="X12" s="3">
        <f>(pembobotan!X12-pembobotan!X$41)/pembobotan!X$40</f>
        <v>0.70275838432114646</v>
      </c>
      <c r="Y12" s="3">
        <f>(pembobotan!Y12-pembobotan!Y$41)/pembobotan!Y$40</f>
        <v>0.21695954769210735</v>
      </c>
      <c r="Z12" s="3">
        <f>(pembobotan!Z12-pembobotan!Z$41)/pembobotan!Z$40</f>
        <v>0</v>
      </c>
      <c r="AA12" s="3">
        <f t="shared" si="5"/>
        <v>4.6694566044919519</v>
      </c>
      <c r="AB12" s="3">
        <f t="shared" si="0"/>
        <v>21</v>
      </c>
      <c r="AC12" s="3" t="str">
        <f t="shared" si="1"/>
        <v>Hirarki3</v>
      </c>
      <c r="AF12" s="1" t="s">
        <v>8</v>
      </c>
      <c r="AG12">
        <f t="shared" si="2"/>
        <v>1.2528625760371528</v>
      </c>
      <c r="AH12">
        <f t="shared" si="3"/>
        <v>1.0485174369322829</v>
      </c>
      <c r="AI12">
        <f t="shared" si="4"/>
        <v>0.97133356824989536</v>
      </c>
    </row>
    <row r="13" spans="1:35">
      <c r="A13" s="4">
        <v>8</v>
      </c>
      <c r="B13" s="1" t="s">
        <v>9</v>
      </c>
      <c r="C13" s="3">
        <f>(pembobotan!C13-pembobotan!C$41)/pembobotan!C$40</f>
        <v>1.1778687768532737E-2</v>
      </c>
      <c r="D13" s="3">
        <f>(pembobotan!D13-pembobotan!D$41)/pembobotan!D$40</f>
        <v>2.5120585361994681</v>
      </c>
      <c r="E13" s="3">
        <f>(pembobotan!E13-pembobotan!E$41)/pembobotan!E$40</f>
        <v>2.857717782982375</v>
      </c>
      <c r="F13" s="3">
        <f>(pembobotan!F13-pembobotan!F$41)/pembobotan!F$40</f>
        <v>2.5078737940974629</v>
      </c>
      <c r="G13" s="3">
        <f>(pembobotan!G13-pembobotan!G$41)/pembobotan!G$40</f>
        <v>2.5867867818433439</v>
      </c>
      <c r="H13" s="3">
        <f>(pembobotan!H13-pembobotan!H$41)/pembobotan!H$40</f>
        <v>0.62264608325021265</v>
      </c>
      <c r="I13" s="3">
        <f>(pembobotan!I13-pembobotan!I$41)/pembobotan!I$40</f>
        <v>0.84092941717967662</v>
      </c>
      <c r="J13" s="3">
        <f>(pembobotan!J13-pembobotan!J$41)/pembobotan!J$40</f>
        <v>2.9933776144480442</v>
      </c>
      <c r="K13" s="3">
        <f>(pembobotan!K13-pembobotan!K$41)/pembobotan!K$40</f>
        <v>0.68202459982994512</v>
      </c>
      <c r="L13" s="3">
        <f>(pembobotan!L13-pembobotan!L$41)/pembobotan!L$40</f>
        <v>0.67118495518681864</v>
      </c>
      <c r="M13" s="3">
        <f>(pembobotan!M13-pembobotan!M$41)/pembobotan!M$40</f>
        <v>2.5677075305764889</v>
      </c>
      <c r="N13" s="3">
        <f>(pembobotan!N13-pembobotan!N$41)/pembobotan!N$40</f>
        <v>0.59432923386378655</v>
      </c>
      <c r="O13" s="3">
        <f>(pembobotan!O13-pembobotan!O$41)/pembobotan!O$40</f>
        <v>1.3285272633576348</v>
      </c>
      <c r="P13" s="3">
        <f>(pembobotan!P13-pembobotan!P$41)/pembobotan!P$40</f>
        <v>1.5193860754245243</v>
      </c>
      <c r="Q13" s="3">
        <f>(pembobotan!Q13-pembobotan!Q$41)/pembobotan!Q$40</f>
        <v>0.76286167002680305</v>
      </c>
      <c r="R13" s="3">
        <f>(pembobotan!R13-pembobotan!R$41)/pembobotan!R$40</f>
        <v>1.5712553840669286</v>
      </c>
      <c r="S13" s="3">
        <f>(pembobotan!S13-pembobotan!S$41)/pembobotan!S$40</f>
        <v>1.2469508204637823</v>
      </c>
      <c r="T13" s="3">
        <f>(pembobotan!T13-pembobotan!T$41)/pembobotan!T$40</f>
        <v>2.7693603022013176</v>
      </c>
      <c r="U13" s="3">
        <f>(pembobotan!U13-pembobotan!U$41)/pembobotan!U$40</f>
        <v>3.1147563034788028</v>
      </c>
      <c r="V13" s="3">
        <f>(pembobotan!V13-pembobotan!V$41)/pembobotan!V$40</f>
        <v>3.2908016804459246</v>
      </c>
      <c r="W13" s="3">
        <f>(pembobotan!W13-pembobotan!W$41)/pembobotan!W$40</f>
        <v>0.20841641516257783</v>
      </c>
      <c r="X13" s="3">
        <f>(pembobotan!X13-pembobotan!X$41)/pembobotan!X$40</f>
        <v>0.40157621961208373</v>
      </c>
      <c r="Y13" s="3">
        <f>(pembobotan!Y13-pembobotan!Y$41)/pembobotan!Y$40</f>
        <v>0.21695954769210735</v>
      </c>
      <c r="Z13" s="3">
        <f>(pembobotan!Z13-pembobotan!Z$41)/pembobotan!Z$40</f>
        <v>0</v>
      </c>
      <c r="AA13" s="3">
        <f t="shared" si="5"/>
        <v>35.879266699158642</v>
      </c>
      <c r="AB13" s="3">
        <f t="shared" si="0"/>
        <v>22</v>
      </c>
      <c r="AC13" s="3" t="str">
        <f t="shared" si="1"/>
        <v>Hirarki2</v>
      </c>
      <c r="AF13" s="1" t="s">
        <v>9</v>
      </c>
      <c r="AG13">
        <f t="shared" si="2"/>
        <v>11.087082978372864</v>
      </c>
      <c r="AH13">
        <f t="shared" si="3"/>
        <v>7.7552241172209735</v>
      </c>
      <c r="AI13">
        <f t="shared" si="4"/>
        <v>9.7926707494047776</v>
      </c>
    </row>
    <row r="14" spans="1:35">
      <c r="A14" s="4">
        <v>9</v>
      </c>
      <c r="B14" s="1" t="s">
        <v>10</v>
      </c>
      <c r="C14" s="3">
        <f>(pembobotan!C14-pembobotan!C$41)/pembobotan!C$40</f>
        <v>5.8893438842663702E-2</v>
      </c>
      <c r="D14" s="3">
        <f>(pembobotan!D14-pembobotan!D$41)/pembobotan!D$40</f>
        <v>2.4095609887335145</v>
      </c>
      <c r="E14" s="3">
        <f>(pembobotan!E14-pembobotan!E$41)/pembobotan!E$40</f>
        <v>2.0164056676723638</v>
      </c>
      <c r="F14" s="3">
        <f>(pembobotan!F14-pembobotan!F$41)/pembobotan!F$40</f>
        <v>2.0038403354798358</v>
      </c>
      <c r="G14" s="3">
        <f>(pembobotan!G14-pembobotan!G$41)/pembobotan!G$40</f>
        <v>2.6168656979112899</v>
      </c>
      <c r="H14" s="3">
        <f>(pembobotan!H14-pembobotan!H$41)/pembobotan!H$40</f>
        <v>0.43106267301937795</v>
      </c>
      <c r="I14" s="3">
        <f>(pembobotan!I14-pembobotan!I$41)/pembobotan!I$40</f>
        <v>0.6727435337437413</v>
      </c>
      <c r="J14" s="3">
        <f>(pembobotan!J14-pembobotan!J$41)/pembobotan!J$40</f>
        <v>1.8607482468190546</v>
      </c>
      <c r="K14" s="3">
        <f>(pembobotan!K14-pembobotan!K$41)/pembobotan!K$40</f>
        <v>0.49516854508201491</v>
      </c>
      <c r="L14" s="3">
        <f>(pembobotan!L14-pembobotan!L$41)/pembobotan!L$40</f>
        <v>1.3917217453138444</v>
      </c>
      <c r="M14" s="3">
        <f>(pembobotan!M14-pembobotan!M$41)/pembobotan!M$40</f>
        <v>2.217800972822908</v>
      </c>
      <c r="N14" s="3">
        <f>(pembobotan!N14-pembobotan!N$41)/pembobotan!N$40</f>
        <v>1.1008598309067865</v>
      </c>
      <c r="O14" s="3">
        <f>(pembobotan!O14-pembobotan!O$41)/pembobotan!O$40</f>
        <v>1.0560088503611971</v>
      </c>
      <c r="P14" s="3">
        <f>(pembobotan!P14-pembobotan!P$41)/pembobotan!P$40</f>
        <v>1.3617734119987437</v>
      </c>
      <c r="Q14" s="3">
        <f>(pembobotan!Q14-pembobotan!Q$41)/pembobotan!Q$40</f>
        <v>0.93238648558831483</v>
      </c>
      <c r="R14" s="3">
        <f>(pembobotan!R14-pembobotan!R$41)/pembobotan!R$40</f>
        <v>1.5837256648928566</v>
      </c>
      <c r="S14" s="3">
        <f>(pembobotan!S14-pembobotan!S$41)/pembobotan!S$40</f>
        <v>1.4825950700002448</v>
      </c>
      <c r="T14" s="3">
        <f>(pembobotan!T14-pembobotan!T$41)/pembobotan!T$40</f>
        <v>2.2592312422955643</v>
      </c>
      <c r="U14" s="3">
        <f>(pembobotan!U14-pembobotan!U$41)/pembobotan!U$40</f>
        <v>2.8197242176969026</v>
      </c>
      <c r="V14" s="3">
        <f>(pembobotan!V14-pembobotan!V$41)/pembobotan!V$40</f>
        <v>3.5075660841172103</v>
      </c>
      <c r="W14" s="3">
        <f>(pembobotan!W14-pembobotan!W$41)/pembobotan!W$40</f>
        <v>0.62524924548773353</v>
      </c>
      <c r="X14" s="3">
        <f>(pembobotan!X14-pembobotan!X$41)/pembobotan!X$40</f>
        <v>0.40157621961208373</v>
      </c>
      <c r="Y14" s="3">
        <f>(pembobotan!Y14-pembobotan!Y$41)/pembobotan!Y$40</f>
        <v>0.54239886923026837</v>
      </c>
      <c r="Z14" s="3">
        <f>(pembobotan!Z14-pembobotan!Z$41)/pembobotan!Z$40</f>
        <v>0</v>
      </c>
      <c r="AA14" s="3">
        <f t="shared" si="5"/>
        <v>33.847907037628516</v>
      </c>
      <c r="AB14" s="3">
        <f t="shared" si="0"/>
        <v>22</v>
      </c>
      <c r="AC14" s="3" t="str">
        <f t="shared" si="1"/>
        <v>Hirarki2</v>
      </c>
      <c r="AF14" s="1" t="s">
        <v>10</v>
      </c>
      <c r="AG14">
        <f t="shared" si="2"/>
        <v>9.4777353628163823</v>
      </c>
      <c r="AH14">
        <f t="shared" si="3"/>
        <v>6.6381830437815639</v>
      </c>
      <c r="AI14">
        <f t="shared" si="4"/>
        <v>9.776580556043708</v>
      </c>
    </row>
    <row r="15" spans="1:35">
      <c r="A15" s="4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F15" s="1"/>
      <c r="AG15">
        <f t="shared" si="2"/>
        <v>0</v>
      </c>
      <c r="AH15">
        <f t="shared" si="3"/>
        <v>0</v>
      </c>
      <c r="AI15">
        <f t="shared" si="4"/>
        <v>0</v>
      </c>
    </row>
    <row r="16" spans="1:35">
      <c r="A16" s="4">
        <v>10</v>
      </c>
      <c r="B16" s="1" t="s">
        <v>11</v>
      </c>
      <c r="C16" s="3">
        <f>(pembobotan!C16-pembobotan!C$41)/pembobotan!C$40</f>
        <v>7.7859122537758787E-3</v>
      </c>
      <c r="D16" s="3">
        <f>(pembobotan!D16-pembobotan!D$41)/pembobotan!D$40</f>
        <v>3.9296517350506202</v>
      </c>
      <c r="E16" s="3">
        <f>(pembobotan!E16-pembobotan!E$41)/pembobotan!E$40</f>
        <v>4.2202776219083713</v>
      </c>
      <c r="F16" s="3">
        <f>(pembobotan!F16-pembobotan!F$41)/pembobotan!F$40</f>
        <v>4.0076806709596715</v>
      </c>
      <c r="G16" s="3">
        <f>(pembobotan!G16-pembobotan!G$41)/pembobotan!G$40</f>
        <v>4.481758494123933</v>
      </c>
      <c r="H16" s="3">
        <f>(pembobotan!H16-pembobotan!H$41)/pembobotan!H$40</f>
        <v>1.8679382497506378</v>
      </c>
      <c r="I16" s="3">
        <f>(pembobotan!I16-pembobotan!I$41)/pembobotan!I$40</f>
        <v>2.1864164846671592</v>
      </c>
      <c r="J16" s="3">
        <f>(pembobotan!J16-pembobotan!J$41)/pembobotan!J$40</f>
        <v>4.0855559332331417</v>
      </c>
      <c r="K16" s="3">
        <f>(pembobotan!K16-pembobotan!K$41)/pembobotan!K$40</f>
        <v>2.7467840047945735</v>
      </c>
      <c r="L16" s="3">
        <f>(pembobotan!L16-pembobotan!L$41)/pembobotan!L$40</f>
        <v>2.7834434906276888</v>
      </c>
      <c r="M16" s="3">
        <f>(pembobotan!M16-pembobotan!M$41)/pembobotan!M$40</f>
        <v>3.7276514683304316</v>
      </c>
      <c r="N16" s="3">
        <f>(pembobotan!N16-pembobotan!N$41)/pembobotan!N$40</f>
        <v>0.68888161197847986</v>
      </c>
      <c r="O16" s="3">
        <f>(pembobotan!O16-pembobotan!O$41)/pembobotan!O$40</f>
        <v>3.8833873851992404</v>
      </c>
      <c r="P16" s="3">
        <f>(pembobotan!P16-pembobotan!P$41)/pembobotan!P$40</f>
        <v>3.9150985594963883</v>
      </c>
      <c r="Q16" s="3">
        <f>(pembobotan!Q16-pembobotan!Q$41)/pembobotan!Q$40</f>
        <v>2.1815167055152438</v>
      </c>
      <c r="R16" s="3">
        <f>(pembobotan!R16-pembobotan!R$41)/pembobotan!R$40</f>
        <v>2.8432240283115848</v>
      </c>
      <c r="S16" s="3">
        <f>(pembobotan!S16-pembobotan!S$41)/pembobotan!S$40</f>
        <v>2.2680759017884542</v>
      </c>
      <c r="T16" s="3">
        <f>(pembobotan!T16-pembobotan!T$41)/pembobotan!T$40</f>
        <v>2.0020042758755863</v>
      </c>
      <c r="U16" s="3">
        <f>(pembobotan!U16-pembobotan!U$41)/pembobotan!U$40</f>
        <v>2.6938861596035477</v>
      </c>
      <c r="V16" s="3">
        <f>(pembobotan!V16-pembobotan!V$41)/pembobotan!V$40</f>
        <v>2.5612792665457813</v>
      </c>
      <c r="W16" s="3">
        <f>(pembobotan!W16-pembobotan!W$41)/pembobotan!W$40</f>
        <v>1.9539038921491674</v>
      </c>
      <c r="X16" s="3">
        <f>(pembobotan!X16-pembobotan!X$41)/pembobotan!X$40</f>
        <v>2.9114275921876067</v>
      </c>
      <c r="Y16" s="3">
        <f>(pembobotan!Y16-pembobotan!Y$41)/pembobotan!Y$40</f>
        <v>4.3391909538421469</v>
      </c>
      <c r="Z16" s="3">
        <f>(pembobotan!Z16-pembobotan!Z$41)/pembobotan!Z$40</f>
        <v>4.0066996406224105</v>
      </c>
      <c r="AA16" s="3">
        <f t="shared" si="5"/>
        <v>70.293520038815643</v>
      </c>
      <c r="AB16" s="3">
        <f t="shared" si="0"/>
        <v>23</v>
      </c>
      <c r="AC16" s="3" t="str">
        <f t="shared" si="1"/>
        <v>Hirarki1</v>
      </c>
      <c r="AF16" s="1" t="s">
        <v>11</v>
      </c>
      <c r="AG16">
        <f t="shared" si="2"/>
        <v>18.507306771793235</v>
      </c>
      <c r="AH16">
        <f t="shared" si="3"/>
        <v>15.529851381652996</v>
      </c>
      <c r="AI16">
        <f t="shared" si="4"/>
        <v>17.782188468164975</v>
      </c>
    </row>
    <row r="17" spans="1:35">
      <c r="A17" s="4">
        <v>11</v>
      </c>
      <c r="B17" s="1" t="s">
        <v>12</v>
      </c>
      <c r="C17" s="3">
        <f>(pembobotan!C17-pembobotan!C$41)/pembobotan!C$40</f>
        <v>6.813432971493177E-3</v>
      </c>
      <c r="D17" s="3">
        <f>(pembobotan!D17-pembobotan!D$41)/pembobotan!D$40</f>
        <v>0.37003351881776397</v>
      </c>
      <c r="E17" s="3">
        <f>(pembobotan!E17-pembobotan!E$41)/pembobotan!E$40</f>
        <v>0.54868181433261598</v>
      </c>
      <c r="F17" s="3">
        <f>(pembobotan!F17-pembobotan!F$41)/pembobotan!F$40</f>
        <v>0.87283842833784253</v>
      </c>
      <c r="G17" s="3">
        <f>(pembobotan!G17-pembobotan!G$41)/pembobotan!G$40</f>
        <v>0.79709127580056527</v>
      </c>
      <c r="H17" s="3">
        <f>(pembobotan!H17-pembobotan!H$41)/pembobotan!H$40</f>
        <v>1.1973963139427166</v>
      </c>
      <c r="I17" s="3">
        <f>(pembobotan!I17-pembobotan!I$41)/pembobotan!I$40</f>
        <v>1.5977658926413856</v>
      </c>
      <c r="J17" s="3">
        <f>(pembobotan!J17-pembobotan!J$41)/pembobotan!J$40</f>
        <v>0.8494720257217423</v>
      </c>
      <c r="K17" s="3">
        <f>(pembobotan!K17-pembobotan!K$41)/pembobotan!K$40</f>
        <v>0.57925376971858344</v>
      </c>
      <c r="L17" s="3">
        <f>(pembobotan!L17-pembobotan!L$41)/pembobotan!L$40</f>
        <v>0.94755523085197924</v>
      </c>
      <c r="M17" s="3">
        <f>(pembobotan!M17-pembobotan!M$41)/pembobotan!M$40</f>
        <v>0.76195296931540879</v>
      </c>
      <c r="N17" s="3">
        <f>(pembobotan!N17-pembobotan!N$41)/pembobotan!N$40</f>
        <v>8.7798636820786646E-2</v>
      </c>
      <c r="O17" s="3">
        <f>(pembobotan!O17-pembobotan!O$41)/pembobotan!O$40</f>
        <v>1.5480559849380988</v>
      </c>
      <c r="P17" s="3">
        <f>(pembobotan!P17-pembobotan!P$41)/pembobotan!P$40</f>
        <v>0.52957854911062252</v>
      </c>
      <c r="Q17" s="3">
        <f>(pembobotan!Q17-pembobotan!Q$41)/pembobotan!Q$40</f>
        <v>1.6327916446187714</v>
      </c>
      <c r="R17" s="3">
        <f>(pembobotan!R17-pembobotan!R$41)/pembobotan!R$40</f>
        <v>1.9952449321484806</v>
      </c>
      <c r="S17" s="3">
        <f>(pembobotan!S17-pembobotan!S$41)/pembobotan!S$40</f>
        <v>1.7575133611261182</v>
      </c>
      <c r="T17" s="3">
        <f>(pembobotan!T17-pembobotan!T$41)/pembobotan!T$40</f>
        <v>0.2500188448629731</v>
      </c>
      <c r="U17" s="3">
        <f>(pembobotan!U17-pembobotan!U$41)/pembobotan!U$40</f>
        <v>0.30772163785854068</v>
      </c>
      <c r="V17" s="3">
        <f>(pembobotan!V17-pembobotan!V$41)/pembobotan!V$40</f>
        <v>0.153715812642057</v>
      </c>
      <c r="W17" s="3">
        <f>(pembobotan!W17-pembobotan!W$41)/pembobotan!W$40</f>
        <v>1.354706698556756</v>
      </c>
      <c r="X17" s="3">
        <f>(pembobotan!X17-pembobotan!X$41)/pembobotan!X$40</f>
        <v>0.90354649412718835</v>
      </c>
      <c r="Y17" s="3">
        <f>(pembobotan!Y17-pembobotan!Y$41)/pembobotan!Y$40</f>
        <v>0.75935841692237571</v>
      </c>
      <c r="Z17" s="3">
        <f>(pembobotan!Z17-pembobotan!Z$41)/pembobotan!Z$40</f>
        <v>1.7807553958321825</v>
      </c>
      <c r="AA17" s="3">
        <f t="shared" si="5"/>
        <v>21.589661082017052</v>
      </c>
      <c r="AB17" s="3">
        <f t="shared" si="0"/>
        <v>23</v>
      </c>
      <c r="AC17" s="3" t="str">
        <f t="shared" si="1"/>
        <v>Hirarki3</v>
      </c>
      <c r="AF17" s="1" t="s">
        <v>12</v>
      </c>
      <c r="AG17">
        <f t="shared" si="2"/>
        <v>3.7860413512315043</v>
      </c>
      <c r="AH17">
        <f t="shared" si="3"/>
        <v>4.7359998882490997</v>
      </c>
      <c r="AI17">
        <f t="shared" si="4"/>
        <v>7.8010019536258515</v>
      </c>
    </row>
    <row r="18" spans="1:35">
      <c r="A18" s="4">
        <v>12</v>
      </c>
      <c r="B18" s="1" t="s">
        <v>13</v>
      </c>
      <c r="C18" s="3">
        <f>(pembobotan!C18-pembobotan!C$41)/pembobotan!C$40</f>
        <v>9.9430481162938698E-3</v>
      </c>
      <c r="D18" s="3">
        <f>(pembobotan!D18-pembobotan!D$41)/pembobotan!D$40</f>
        <v>0.71400833912723471</v>
      </c>
      <c r="E18" s="3">
        <f>(pembobotan!E18-pembobotan!E$41)/pembobotan!E$40</f>
        <v>0.93275908436544719</v>
      </c>
      <c r="F18" s="3">
        <f>(pembobotan!F18-pembobotan!F$41)/pembobotan!F$40</f>
        <v>1.1801759031046883</v>
      </c>
      <c r="G18" s="3">
        <f>(pembobotan!G18-pembobotan!G$41)/pembobotan!G$40</f>
        <v>1.3385117650235907</v>
      </c>
      <c r="H18" s="3">
        <f>(pembobotan!H18-pembobotan!H$41)/pembobotan!H$40</f>
        <v>1.6284589869620947</v>
      </c>
      <c r="I18" s="3">
        <f>(pembobotan!I18-pembobotan!I$41)/pembobotan!I$40</f>
        <v>2.0182306012312239</v>
      </c>
      <c r="J18" s="3">
        <f>(pembobotan!J18-pembobotan!J$41)/pembobotan!J$40</f>
        <v>1.1730804164728823</v>
      </c>
      <c r="K18" s="3">
        <f>(pembobotan!K18-pembobotan!K$41)/pembobotan!K$40</f>
        <v>1.3266779887103042</v>
      </c>
      <c r="L18" s="3">
        <f>(pembobotan!L18-pembobotan!L$41)/pembobotan!L$40</f>
        <v>1.7865364248355025</v>
      </c>
      <c r="M18" s="3">
        <f>(pembobotan!M18-pembobotan!M$41)/pembobotan!M$40</f>
        <v>0.64359134301398602</v>
      </c>
      <c r="N18" s="3">
        <f>(pembobotan!N18-pembobotan!N$41)/pembobotan!N$40</f>
        <v>9.4552378114693317E-2</v>
      </c>
      <c r="O18" s="3">
        <f>(pembobotan!O18-pembobotan!O$41)/pembobotan!O$40</f>
        <v>1.7373048828522919</v>
      </c>
      <c r="P18" s="3">
        <f>(pembobotan!P18-pembobotan!P$41)/pembobotan!P$40</f>
        <v>0.24587575494421762</v>
      </c>
      <c r="Q18" s="3">
        <f>(pembobotan!Q18-pembobotan!Q$41)/pembobotan!Q$40</f>
        <v>1.2982031928526296</v>
      </c>
      <c r="R18" s="3">
        <f>(pembobotan!R18-pembobotan!R$41)/pembobotan!R$40</f>
        <v>1.1472658359853765</v>
      </c>
      <c r="S18" s="3">
        <f>(pembobotan!S18-pembobotan!S$41)/pembobotan!S$40</f>
        <v>1.5905986843711237</v>
      </c>
      <c r="T18" s="3">
        <f>(pembobotan!T18-pembobotan!T$41)/pembobotan!T$40</f>
        <v>0.12315590545968527</v>
      </c>
      <c r="U18" s="3">
        <f>(pembobotan!U18-pembobotan!U$41)/pembobotan!U$40</f>
        <v>0.31618133924296793</v>
      </c>
      <c r="V18" s="3">
        <f>(pembobotan!V18-pembobotan!V$41)/pembobotan!V$40</f>
        <v>0.31356909874713623</v>
      </c>
      <c r="W18" s="3">
        <f>(pembobotan!W18-pembobotan!W$41)/pembobotan!W$40</f>
        <v>1.6152272175099782</v>
      </c>
      <c r="X18" s="3">
        <f>(pembobotan!X18-pembobotan!X$41)/pembobotan!X$40</f>
        <v>1.4055167686422929</v>
      </c>
      <c r="Y18" s="3">
        <f>(pembobotan!Y18-pembobotan!Y$41)/pembobotan!Y$40</f>
        <v>0.21695954769210735</v>
      </c>
      <c r="Z18" s="3">
        <f>(pembobotan!Z18-pembobotan!Z$41)/pembobotan!Z$40</f>
        <v>1.7807553958321825</v>
      </c>
      <c r="AA18" s="3">
        <f t="shared" si="5"/>
        <v>24.637139903209935</v>
      </c>
      <c r="AB18" s="3">
        <f t="shared" si="0"/>
        <v>23</v>
      </c>
      <c r="AC18" s="3" t="str">
        <f t="shared" si="1"/>
        <v>Hirarki3</v>
      </c>
      <c r="AD18" t="s">
        <v>91</v>
      </c>
      <c r="AF18" s="1" t="s">
        <v>13</v>
      </c>
      <c r="AG18">
        <f t="shared" si="2"/>
        <v>5.7939140785830556</v>
      </c>
      <c r="AH18">
        <f t="shared" si="3"/>
        <v>6.948116774263899</v>
      </c>
      <c r="AI18">
        <f t="shared" si="4"/>
        <v>6.2369566345800171</v>
      </c>
    </row>
    <row r="19" spans="1:35">
      <c r="A19" s="4">
        <v>13</v>
      </c>
      <c r="B19" s="1" t="s">
        <v>14</v>
      </c>
      <c r="C19" s="3">
        <f>(pembobotan!C19-pembobotan!C$41)/pembobotan!C$40</f>
        <v>2.1874705855846513E-2</v>
      </c>
      <c r="D19" s="3">
        <f>(pembobotan!D19-pembobotan!D$41)/pembobotan!D$40</f>
        <v>1.236919555860319</v>
      </c>
      <c r="E19" s="3">
        <f>(pembobotan!E19-pembobotan!E$41)/pembobotan!E$40</f>
        <v>1.4220003688120297</v>
      </c>
      <c r="F19" s="3">
        <f>(pembobotan!F19-pembobotan!F$41)/pembobotan!F$40</f>
        <v>1.8809053455730973</v>
      </c>
      <c r="G19" s="3">
        <f>(pembobotan!G19-pembobotan!G$41)/pembobotan!G$40</f>
        <v>1.6844192998049683</v>
      </c>
      <c r="H19" s="3">
        <f>(pembobotan!H19-pembobotan!H$41)/pembobotan!H$40</f>
        <v>2.2511050702123074</v>
      </c>
      <c r="I19" s="3">
        <f>(pembobotan!I19-pembobotan!I$41)/pembobotan!I$40</f>
        <v>4.2887400276163508</v>
      </c>
      <c r="J19" s="3">
        <f>(pembobotan!J19-pembobotan!J$41)/pembobotan!J$40</f>
        <v>1.2539825141606671</v>
      </c>
      <c r="K19" s="3">
        <f>(pembobotan!K19-pembobotan!K$41)/pembobotan!K$40</f>
        <v>1.9900169830654562</v>
      </c>
      <c r="L19" s="3">
        <f>(pembobotan!L19-pembobotan!L$41)/pembobotan!L$40</f>
        <v>2.9709804634004766</v>
      </c>
      <c r="M19" s="3">
        <f>(pembobotan!M19-pembobotan!M$41)/pembobotan!M$40</f>
        <v>1.0386232707949843</v>
      </c>
      <c r="N19" s="3">
        <f>(pembobotan!N19-pembobotan!N$41)/pembobotan!N$40</f>
        <v>0.46600814927955991</v>
      </c>
      <c r="O19" s="3">
        <f>(pembobotan!O19-pembobotan!O$41)/pembobotan!O$40</f>
        <v>3.0431222784602237</v>
      </c>
      <c r="P19" s="3">
        <f>(pembobotan!P19-pembobotan!P$41)/pembobotan!P$40</f>
        <v>0.22696223533312396</v>
      </c>
      <c r="Q19" s="3">
        <f>(pembobotan!Q19-pembobotan!Q$41)/pembobotan!Q$40</f>
        <v>3.0023737071815115</v>
      </c>
      <c r="R19" s="3">
        <f>(pembobotan!R19-pembobotan!R$41)/pembobotan!R$40</f>
        <v>0.79809797285939232</v>
      </c>
      <c r="S19" s="3">
        <f>(pembobotan!S19-pembobotan!S$41)/pembobotan!S$40</f>
        <v>2.7197273800666744</v>
      </c>
      <c r="T19" s="3">
        <f>(pembobotan!T19-pembobotan!T$41)/pembobotan!T$40</f>
        <v>1.3983755820589683</v>
      </c>
      <c r="U19" s="3">
        <f>(pembobotan!U19-pembobotan!U$41)/pembobotan!U$40</f>
        <v>0.52926006786322888</v>
      </c>
      <c r="V19" s="3">
        <f>(pembobotan!V19-pembobotan!V$41)/pembobotan!V$40</f>
        <v>0.38303413930588798</v>
      </c>
      <c r="W19" s="3">
        <f>(pembobotan!W19-pembobotan!W$41)/pembobotan!W$40</f>
        <v>3.8296516286123681</v>
      </c>
      <c r="X19" s="3">
        <f>(pembobotan!X19-pembobotan!X$41)/pembobotan!X$40</f>
        <v>4.417338415732921</v>
      </c>
      <c r="Y19" s="3">
        <f>(pembobotan!Y19-pembobotan!Y$41)/pembobotan!Y$40</f>
        <v>0.97631796461448306</v>
      </c>
      <c r="Z19" s="3">
        <f>(pembobotan!Z19-pembobotan!Z$41)/pembobotan!Z$40</f>
        <v>0.89037769791609123</v>
      </c>
      <c r="AA19" s="3">
        <f t="shared" si="5"/>
        <v>42.720214824440937</v>
      </c>
      <c r="AB19" s="3">
        <f t="shared" si="0"/>
        <v>23</v>
      </c>
      <c r="AC19" s="3" t="str">
        <f t="shared" si="1"/>
        <v>Hirarki1</v>
      </c>
      <c r="AD19" t="s">
        <v>90</v>
      </c>
      <c r="AF19" s="1" t="s">
        <v>14</v>
      </c>
      <c r="AG19">
        <f t="shared" si="2"/>
        <v>8.4753496402627224</v>
      </c>
      <c r="AH19">
        <f t="shared" si="3"/>
        <v>11.542343259037935</v>
      </c>
      <c r="AI19">
        <f t="shared" si="4"/>
        <v>11.654667305239453</v>
      </c>
    </row>
    <row r="20" spans="1:35">
      <c r="A20" s="4">
        <v>14</v>
      </c>
      <c r="B20" s="1" t="s">
        <v>15</v>
      </c>
      <c r="C20" s="3">
        <f>(pembobotan!C20-pembobotan!C$41)/pembobotan!C$40</f>
        <v>2.4999663835253157E-2</v>
      </c>
      <c r="D20" s="3">
        <f>(pembobotan!D20-pembobotan!D$41)/pembobotan!D$40</f>
        <v>1.7494072931900859</v>
      </c>
      <c r="E20" s="3">
        <f>(pembobotan!E20-pembobotan!E$41)/pembobotan!E$40</f>
        <v>1.7877882450337739</v>
      </c>
      <c r="F20" s="3">
        <f>(pembobotan!F20-pembobotan!F$41)/pembobotan!F$40</f>
        <v>2.2005363193306171</v>
      </c>
      <c r="G20" s="3">
        <f>(pembobotan!G20-pembobotan!G$41)/pembobotan!G$40</f>
        <v>2.0754452086882642</v>
      </c>
      <c r="H20" s="3">
        <f>(pembobotan!H20-pembobotan!H$41)/pembobotan!H$40</f>
        <v>1.4847714292889687</v>
      </c>
      <c r="I20" s="3">
        <f>(pembobotan!I20-pembobotan!I$41)/pembobotan!I$40</f>
        <v>2.9432529601288682</v>
      </c>
      <c r="J20" s="3">
        <f>(pembobotan!J20-pembobotan!J$41)/pembobotan!J$40</f>
        <v>2.2652587352579796</v>
      </c>
      <c r="K20" s="3">
        <f>(pembobotan!K20-pembobotan!K$41)/pembobotan!K$40</f>
        <v>4.4471741030007381</v>
      </c>
      <c r="L20" s="3">
        <f>(pembobotan!L20-pembobotan!L$41)/pembobotan!L$40</f>
        <v>2.6353879858070672</v>
      </c>
      <c r="M20" s="3">
        <f>(pembobotan!M20-pembobotan!M$41)/pembobotan!M$40</f>
        <v>1.9781186795625272</v>
      </c>
      <c r="N20" s="3">
        <f>(pembobotan!N20-pembobotan!N$41)/pembobotan!N$40</f>
        <v>0.52003807963081328</v>
      </c>
      <c r="O20" s="3">
        <f>(pembobotan!O20-pembobotan!O$41)/pembobotan!O$40</f>
        <v>2.4261708712599543</v>
      </c>
      <c r="P20" s="3">
        <f>(pembobotan!P20-pembobotan!P$41)/pembobotan!P$40</f>
        <v>0.30261631377749859</v>
      </c>
      <c r="Q20" s="3">
        <f>(pembobotan!Q20-pembobotan!Q$41)/pembobotan!Q$40</f>
        <v>0.98145945851401561</v>
      </c>
      <c r="R20" s="3">
        <f>(pembobotan!R20-pembobotan!R$41)/pembobotan!R$40</f>
        <v>0.43645982890748014</v>
      </c>
      <c r="S20" s="3">
        <f>(pembobotan!S20-pembobotan!S$41)/pembobotan!S$40</f>
        <v>2.32698696417257</v>
      </c>
      <c r="T20" s="3">
        <f>(pembobotan!T20-pembobotan!T$41)/pembobotan!T$40</f>
        <v>0.35896445353884854</v>
      </c>
      <c r="U20" s="3">
        <f>(pembobotan!U20-pembobotan!U$41)/pembobotan!U$40</f>
        <v>0.79521193013616009</v>
      </c>
      <c r="V20" s="3">
        <f>(pembobotan!V20-pembobotan!V$41)/pembobotan!V$40</f>
        <v>0.81795782698096398</v>
      </c>
      <c r="W20" s="3">
        <f>(pembobotan!W20-pembobotan!W$41)/pembobotan!W$40</f>
        <v>1.016030023917567</v>
      </c>
      <c r="X20" s="3">
        <f>(pembobotan!X20-pembobotan!X$41)/pembobotan!X$40</f>
        <v>0.50197027451510468</v>
      </c>
      <c r="Y20" s="3">
        <f>(pembobotan!Y20-pembobotan!Y$41)/pembobotan!Y$40</f>
        <v>2.2780752507671274</v>
      </c>
      <c r="Z20" s="3">
        <f>(pembobotan!Z20-pembobotan!Z$41)/pembobotan!Z$40</f>
        <v>2.6711330937482738</v>
      </c>
      <c r="AA20" s="3">
        <f t="shared" si="5"/>
        <v>39.02521499299052</v>
      </c>
      <c r="AB20" s="3">
        <f t="shared" si="0"/>
        <v>23</v>
      </c>
      <c r="AC20" s="3" t="str">
        <f t="shared" si="1"/>
        <v>Hirarki2</v>
      </c>
      <c r="AD20" t="s">
        <v>91</v>
      </c>
      <c r="AF20" s="1" t="s">
        <v>15</v>
      </c>
      <c r="AG20">
        <f t="shared" si="2"/>
        <v>9.2979484955317098</v>
      </c>
      <c r="AH20">
        <f t="shared" si="3"/>
        <v>14.269192463757182</v>
      </c>
      <c r="AI20">
        <f t="shared" si="4"/>
        <v>7.3526959698011805</v>
      </c>
    </row>
    <row r="21" spans="1:35">
      <c r="A21" s="4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F21" s="1"/>
      <c r="AG21">
        <f t="shared" si="2"/>
        <v>0</v>
      </c>
      <c r="AH21">
        <f t="shared" si="3"/>
        <v>0</v>
      </c>
      <c r="AI21">
        <f t="shared" si="4"/>
        <v>0</v>
      </c>
    </row>
    <row r="22" spans="1:35">
      <c r="A22" s="4">
        <v>15</v>
      </c>
      <c r="B22" s="1" t="s">
        <v>16</v>
      </c>
      <c r="C22" s="3">
        <f>(pembobotan!C22-pembobotan!C$41)/pembobotan!C$40</f>
        <v>6.2801574876462582E-2</v>
      </c>
      <c r="D22" s="3">
        <f>(pembobotan!D22-pembobotan!D$41)/pembobotan!D$40</f>
        <v>0.64973021614011139</v>
      </c>
      <c r="E22" s="3">
        <f>(pembobotan!E22-pembobotan!E$41)/pembobotan!E$40</f>
        <v>0.76815454006566242</v>
      </c>
      <c r="F22" s="3">
        <f>(pembobotan!F22-pembobotan!F$41)/pembobotan!F$40</f>
        <v>0.51632695760830116</v>
      </c>
      <c r="G22" s="3">
        <f>(pembobotan!G22-pembobotan!G$41)/pembobotan!G$40</f>
        <v>0.4511837410191879</v>
      </c>
      <c r="H22" s="3">
        <f>(pembobotan!H22-pembobotan!H$41)/pembobotan!H$40</f>
        <v>0.38316682046166933</v>
      </c>
      <c r="I22" s="3">
        <f>(pembobotan!I22-pembobotan!I$41)/pembobotan!I$40</f>
        <v>0.84092941717967662</v>
      </c>
      <c r="J22" s="3">
        <f>(pembobotan!J22-pembobotan!J$41)/pembobotan!J$40</f>
        <v>0.6067657326583874</v>
      </c>
      <c r="K22" s="3">
        <f>(pembobotan!K22-pembobotan!K$41)/pembobotan!K$40</f>
        <v>0.64465338888035906</v>
      </c>
      <c r="L22" s="3">
        <f>(pembobotan!L22-pembobotan!L$41)/pembobotan!L$40</f>
        <v>0.45403688144990673</v>
      </c>
      <c r="M22" s="3">
        <f>(pembobotan!M22-pembobotan!M$41)/pembobotan!M$40</f>
        <v>0.74937704652088255</v>
      </c>
      <c r="N22" s="3">
        <f>(pembobotan!N22-pembobotan!N$41)/pembobotan!N$40</f>
        <v>0.14858230846594664</v>
      </c>
      <c r="O22" s="3">
        <f>(pembobotan!O22-pembobotan!O$41)/pembobotan!O$40</f>
        <v>0.68129603249109483</v>
      </c>
      <c r="P22" s="3">
        <f>(pembobotan!P22-pembobotan!P$41)/pembobotan!P$40</f>
        <v>0.35935687261077959</v>
      </c>
      <c r="Q22" s="3">
        <f>(pembobotan!Q22-pembobotan!Q$41)/pembobotan!Q$40</f>
        <v>0.2498260439853858</v>
      </c>
      <c r="R22" s="3">
        <f>(pembobotan!R22-pembobotan!R$41)/pembobotan!R$40</f>
        <v>0.56116263716676018</v>
      </c>
      <c r="S22" s="3">
        <f>(pembobotan!S22-pembobotan!S$41)/pembobotan!S$40</f>
        <v>0.54001807185439388</v>
      </c>
      <c r="T22" s="3">
        <f>(pembobotan!T22-pembobotan!T$41)/pembobotan!T$40</f>
        <v>0.34557794207583931</v>
      </c>
      <c r="U22" s="3">
        <f>(pembobotan!U22-pembobotan!U$41)/pembobotan!U$40</f>
        <v>0.45523768074949061</v>
      </c>
      <c r="V22" s="3">
        <f>(pembobotan!V22-pembobotan!V$41)/pembobotan!V$40</f>
        <v>0.71222589777708079</v>
      </c>
      <c r="W22" s="3">
        <f>(pembobotan!W22-pembobotan!W$41)/pembobotan!W$40</f>
        <v>0.26052051895322231</v>
      </c>
      <c r="X22" s="3">
        <f>(pembobotan!X22-pembobotan!X$41)/pembobotan!X$40</f>
        <v>0.30118216470906278</v>
      </c>
      <c r="Y22" s="3">
        <f>(pembobotan!Y22-pembobotan!Y$41)/pembobotan!Y$40</f>
        <v>0.10847977384605367</v>
      </c>
      <c r="Z22" s="3">
        <f>(pembobotan!Z22-pembobotan!Z$41)/pembobotan!Z$40</f>
        <v>0.44518884895804561</v>
      </c>
      <c r="AA22" s="3">
        <f t="shared" si="5"/>
        <v>11.295781110503762</v>
      </c>
      <c r="AB22" s="3">
        <f t="shared" si="0"/>
        <v>23</v>
      </c>
      <c r="AC22" s="3" t="str">
        <f t="shared" si="1"/>
        <v>Hirarki3</v>
      </c>
      <c r="AF22" s="1" t="s">
        <v>16</v>
      </c>
      <c r="AG22">
        <f t="shared" si="2"/>
        <v>2.7685622752949324</v>
      </c>
      <c r="AH22">
        <f t="shared" si="3"/>
        <v>3.2957624666892125</v>
      </c>
      <c r="AI22">
        <f t="shared" si="4"/>
        <v>2.8858199086502001</v>
      </c>
    </row>
    <row r="23" spans="1:35">
      <c r="A23" s="4">
        <v>16</v>
      </c>
      <c r="B23" s="1" t="s">
        <v>17</v>
      </c>
      <c r="C23" s="3">
        <f>(pembobotan!C23-pembobotan!C$41)/pembobotan!C$40</f>
        <v>3.2812058783769769E-2</v>
      </c>
      <c r="D23" s="3">
        <f>(pembobotan!D23-pembobotan!D$41)/pembobotan!D$40</f>
        <v>1.7893639642361354</v>
      </c>
      <c r="E23" s="3">
        <f>(pembobotan!E23-pembobotan!E$41)/pembobotan!E$40</f>
        <v>0.90989734210158824</v>
      </c>
      <c r="F23" s="3">
        <f>(pembobotan!F23-pembobotan!F$41)/pembobotan!F$40</f>
        <v>0.90971892530986398</v>
      </c>
      <c r="G23" s="3">
        <f>(pembobotan!G23-pembobotan!G$41)/pembobotan!G$40</f>
        <v>1.518985261431266</v>
      </c>
      <c r="H23" s="3">
        <f>(pembobotan!H23-pembobotan!H$41)/pembobotan!H$40</f>
        <v>0.81422949348104734</v>
      </c>
      <c r="I23" s="3">
        <f>(pembobotan!I23-pembobotan!I$41)/pembobotan!I$40</f>
        <v>1.5977658926413856</v>
      </c>
      <c r="J23" s="3">
        <f>(pembobotan!J23-pembobotan!J$41)/pembobotan!J$40</f>
        <v>1.8202971979751621</v>
      </c>
      <c r="K23" s="3">
        <f>(pembobotan!K23-pembobotan!K$41)/pembobotan!K$40</f>
        <v>2.2703010651873514</v>
      </c>
      <c r="L23" s="3">
        <f>(pembobotan!L23-pembobotan!L$41)/pembobotan!L$40</f>
        <v>2.0925178014647874</v>
      </c>
      <c r="M23" s="3">
        <f>(pembobotan!M23-pembobotan!M$41)/pembobotan!M$40</f>
        <v>1.8005762401103931</v>
      </c>
      <c r="N23" s="3">
        <f>(pembobotan!N23-pembobotan!N$41)/pembobotan!N$40</f>
        <v>0.8172026965627065</v>
      </c>
      <c r="O23" s="3">
        <f>(pembobotan!O23-pembobotan!O$41)/pembobotan!O$40</f>
        <v>1.9000589350584978</v>
      </c>
      <c r="P23" s="3">
        <f>(pembobotan!P23-pembobotan!P$41)/pembobotan!P$40</f>
        <v>0.30892082031452983</v>
      </c>
      <c r="Q23" s="3">
        <f>(pembobotan!Q23-pembobotan!Q$41)/pembobotan!Q$40</f>
        <v>0.59333685446529127</v>
      </c>
      <c r="R23" s="3">
        <f>(pembobotan!R23-pembobotan!R$41)/pembobotan!R$40</f>
        <v>1.5338445415891446</v>
      </c>
      <c r="S23" s="3">
        <f>(pembobotan!S23-pembobotan!S$41)/pembobotan!S$40</f>
        <v>1.5022320907949502</v>
      </c>
      <c r="T23" s="3">
        <f>(pembobotan!T23-pembobotan!T$41)/pembobotan!T$40</f>
        <v>1.0272602950383114</v>
      </c>
      <c r="U23" s="3">
        <f>(pembobotan!U23-pembobotan!U$41)/pembobotan!U$40</f>
        <v>0.87769401863432561</v>
      </c>
      <c r="V23" s="3">
        <f>(pembobotan!V23-pembobotan!V$41)/pembobotan!V$40</f>
        <v>1.1876011150948034</v>
      </c>
      <c r="W23" s="3">
        <f>(pembobotan!W23-pembobotan!W$41)/pembobotan!W$40</f>
        <v>0.5991971935924113</v>
      </c>
      <c r="X23" s="3">
        <f>(pembobotan!X23-pembobotan!X$41)/pembobotan!X$40</f>
        <v>0.40157621961208373</v>
      </c>
      <c r="Y23" s="3">
        <f>(pembobotan!Y23-pembobotan!Y$41)/pembobotan!Y$40</f>
        <v>0.86783819076842939</v>
      </c>
      <c r="Z23" s="3">
        <f>(pembobotan!Z23-pembobotan!Z$41)/pembobotan!Z$40</f>
        <v>0</v>
      </c>
      <c r="AA23" s="3">
        <f t="shared" si="5"/>
        <v>27.17322821424824</v>
      </c>
      <c r="AB23" s="3">
        <f t="shared" si="0"/>
        <v>22</v>
      </c>
      <c r="AC23" s="3" t="str">
        <f t="shared" si="1"/>
        <v>Hirarki2</v>
      </c>
      <c r="AF23" s="1" t="s">
        <v>17</v>
      </c>
      <c r="AG23">
        <f t="shared" si="2"/>
        <v>5.9421949865599011</v>
      </c>
      <c r="AH23">
        <f t="shared" si="3"/>
        <v>9.5814581973790798</v>
      </c>
      <c r="AI23">
        <f t="shared" si="4"/>
        <v>7.6828562338234319</v>
      </c>
    </row>
    <row r="24" spans="1:35">
      <c r="A24" s="4">
        <v>17</v>
      </c>
      <c r="B24" s="1" t="s">
        <v>18</v>
      </c>
      <c r="C24" s="3">
        <f>(pembobotan!C24-pembobotan!C$41)/pembobotan!C$40</f>
        <v>2.0807647033610103E-2</v>
      </c>
      <c r="D24" s="3">
        <f>(pembobotan!D24-pembobotan!D$41)/pembobotan!D$40</f>
        <v>1.521827992884325</v>
      </c>
      <c r="E24" s="3">
        <f>(pembobotan!E24-pembobotan!E$41)/pembobotan!E$40</f>
        <v>0.84131211531001127</v>
      </c>
      <c r="F24" s="3">
        <f>(pembobotan!F24-pembobotan!F$41)/pembobotan!F$40</f>
        <v>0.86054492934716864</v>
      </c>
      <c r="G24" s="3">
        <f>(pembobotan!G24-pembobotan!G$41)/pembobotan!G$40</f>
        <v>1.2933933909216719</v>
      </c>
      <c r="H24" s="3">
        <f>(pembobotan!H24-pembobotan!H$41)/pembobotan!H$40</f>
        <v>0.71843778836562999</v>
      </c>
      <c r="I24" s="3">
        <f>(pembobotan!I24-pembobotan!I$41)/pembobotan!I$40</f>
        <v>1.3454870674874826</v>
      </c>
      <c r="J24" s="3">
        <f>(pembobotan!J24-pembobotan!J$41)/pembobotan!J$40</f>
        <v>1.8202971979751621</v>
      </c>
      <c r="K24" s="3">
        <f>(pembobotan!K24-pembobotan!K$41)/pembobotan!K$40</f>
        <v>0.85019504910308219</v>
      </c>
      <c r="L24" s="3">
        <f>(pembobotan!L24-pembobotan!L$41)/pembobotan!L$40</f>
        <v>1.3127588094095128</v>
      </c>
      <c r="M24" s="3">
        <f>(pembobotan!M24-pembobotan!M$41)/pembobotan!M$40</f>
        <v>1.4536287230143476</v>
      </c>
      <c r="N24" s="3">
        <f>(pembobotan!N24-pembobotan!N$41)/pembobotan!N$40</f>
        <v>0.35119454728314659</v>
      </c>
      <c r="O24" s="3">
        <f>(pembobotan!O24-pembobotan!O$41)/pembobotan!O$40</f>
        <v>0.93488955569611343</v>
      </c>
      <c r="P24" s="3">
        <f>(pembobotan!P24-pembobotan!P$41)/pembobotan!P$40</f>
        <v>1.1095931505174947</v>
      </c>
      <c r="Q24" s="3">
        <f>(pembobotan!Q24-pembobotan!Q$41)/pembobotan!Q$40</f>
        <v>0.72717223517174789</v>
      </c>
      <c r="R24" s="3">
        <f>(pembobotan!R24-pembobotan!R$41)/pembobotan!R$40</f>
        <v>0.94774134277052835</v>
      </c>
      <c r="S24" s="3">
        <f>(pembobotan!S24-pembobotan!S$41)/pembobotan!S$40</f>
        <v>1.8753354858943496</v>
      </c>
      <c r="T24" s="3">
        <f>(pembobotan!T24-pembobotan!T$41)/pembobotan!T$40</f>
        <v>0.45081651680811213</v>
      </c>
      <c r="U24" s="3">
        <f>(pembobotan!U24-pembobotan!U$41)/pembobotan!U$40</f>
        <v>0.84121155641398315</v>
      </c>
      <c r="V24" s="3">
        <f>(pembobotan!V24-pembobotan!V$41)/pembobotan!V$40</f>
        <v>1.0054297436696433</v>
      </c>
      <c r="W24" s="3">
        <f>(pembobotan!W24-pembobotan!W$41)/pembobotan!W$40</f>
        <v>0.41683283032515567</v>
      </c>
      <c r="X24" s="3">
        <f>(pembobotan!X24-pembobotan!X$41)/pembobotan!X$40</f>
        <v>0.60236432941812557</v>
      </c>
      <c r="Y24" s="3">
        <f>(pembobotan!Y24-pembobotan!Y$41)/pembobotan!Y$40</f>
        <v>0</v>
      </c>
      <c r="Z24" s="3">
        <f>(pembobotan!Z24-pembobotan!Z$41)/pembobotan!Z$40</f>
        <v>0</v>
      </c>
      <c r="AA24" s="3">
        <f t="shared" si="5"/>
        <v>21.301272004820408</v>
      </c>
      <c r="AB24" s="3">
        <f t="shared" si="0"/>
        <v>21</v>
      </c>
      <c r="AC24" s="3" t="str">
        <f t="shared" si="1"/>
        <v>Hirarki3</v>
      </c>
      <c r="AF24" s="1" t="s">
        <v>18</v>
      </c>
      <c r="AG24">
        <f t="shared" si="2"/>
        <v>5.235516216828807</v>
      </c>
      <c r="AH24">
        <f t="shared" si="3"/>
        <v>6.7823668469895875</v>
      </c>
      <c r="AI24">
        <f t="shared" si="4"/>
        <v>6.3967428341414925</v>
      </c>
    </row>
    <row r="25" spans="1:35">
      <c r="A25" s="4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F25" s="1"/>
      <c r="AG25">
        <f t="shared" si="2"/>
        <v>0</v>
      </c>
      <c r="AH25">
        <f t="shared" si="3"/>
        <v>0</v>
      </c>
      <c r="AI25">
        <f t="shared" si="4"/>
        <v>0</v>
      </c>
    </row>
    <row r="26" spans="1:35">
      <c r="A26" s="4">
        <v>18</v>
      </c>
      <c r="B26" s="1" t="s">
        <v>19</v>
      </c>
      <c r="C26" s="3">
        <f>(pembobotan!C26-pembobotan!C$41)/pembobotan!C$40</f>
        <v>5.2280546995473172</v>
      </c>
      <c r="D26" s="3">
        <f>(pembobotan!D26-pembobotan!D$41)/pembobotan!D$40</f>
        <v>0.78697269495045574</v>
      </c>
      <c r="E26" s="3">
        <f>(pembobotan!E26-pembobotan!E$41)/pembobotan!E$40</f>
        <v>1.1476594616457219</v>
      </c>
      <c r="F26" s="3">
        <f>(pembobotan!F26-pembobotan!F$41)/pembobotan!F$40</f>
        <v>2.0161338344705095</v>
      </c>
      <c r="G26" s="3">
        <f>(pembobotan!G26-pembobotan!G$41)/pembobotan!G$40</f>
        <v>1.3084328489556449</v>
      </c>
      <c r="H26" s="3">
        <f>(pembobotan!H26-pembobotan!H$41)/pembobotan!H$40</f>
        <v>5.0769603711171181</v>
      </c>
      <c r="I26" s="3">
        <f>(pembobotan!I26-pembobotan!I$41)/pembobotan!I$40</f>
        <v>2.9432529601288682</v>
      </c>
      <c r="J26" s="3">
        <f>(pembobotan!J26-pembobotan!J$41)/pembobotan!J$40</f>
        <v>2.7102202725407967</v>
      </c>
      <c r="K26" s="3">
        <f>(pembobotan!K26-pembobotan!K$41)/pembobotan!K$40</f>
        <v>1.7751325201053365</v>
      </c>
      <c r="L26" s="3">
        <f>(pembobotan!L26-pembobotan!L$41)/pembobotan!L$40</f>
        <v>4.0468504650969948</v>
      </c>
      <c r="M26" s="3">
        <f>(pembobotan!M26-pembobotan!M$41)/pembobotan!M$40</f>
        <v>1.4395732798910539</v>
      </c>
      <c r="N26" s="3">
        <f>(pembobotan!N26-pembobotan!N$41)/pembobotan!N$40</f>
        <v>0.48626937316127988</v>
      </c>
      <c r="O26" s="3">
        <f>(pembobotan!O26-pembobotan!O$41)/pembobotan!O$40</f>
        <v>2.9068630719620048</v>
      </c>
      <c r="P26" s="3">
        <f>(pembobotan!P26-pembobotan!P$41)/pembobotan!P$40</f>
        <v>3.1081217227563918</v>
      </c>
      <c r="Q26" s="3">
        <f>(pembobotan!Q26-pembobotan!Q$41)/pembobotan!Q$40</f>
        <v>4.6173206343727555</v>
      </c>
      <c r="R26" s="3">
        <f>(pembobotan!R26-pembobotan!R$41)/pembobotan!R$40</f>
        <v>4.1900143575118092</v>
      </c>
      <c r="S26" s="3">
        <f>(pembobotan!S26-pembobotan!S$41)/pembobotan!S$40</f>
        <v>4.7423405219213128</v>
      </c>
      <c r="T26" s="3">
        <f>(pembobotan!T26-pembobotan!T$41)/pembobotan!T$40</f>
        <v>1.1300275138081826</v>
      </c>
      <c r="U26" s="3">
        <f>(pembobotan!U26-pembobotan!U$41)/pembobotan!U$40</f>
        <v>1.3302880427011827</v>
      </c>
      <c r="V26" s="3">
        <f>(pembobotan!V26-pembobotan!V$41)/pembobotan!V$40</f>
        <v>0.19556222261720865</v>
      </c>
      <c r="W26" s="3">
        <f>(pembobotan!W26-pembobotan!W$41)/pembobotan!W$40</f>
        <v>3.6472872653451125</v>
      </c>
      <c r="X26" s="3">
        <f>(pembobotan!X26-pembobotan!X$41)/pembobotan!X$40</f>
        <v>2.5098513725755232</v>
      </c>
      <c r="Y26" s="3">
        <f>(pembobotan!Y26-pembobotan!Y$41)/pembobotan!Y$40</f>
        <v>2.6035145723052886</v>
      </c>
      <c r="Z26" s="3">
        <f>(pembobotan!Z26-pembobotan!Z$41)/pembobotan!Z$40</f>
        <v>1.7807553958321825</v>
      </c>
      <c r="AA26" s="3">
        <f t="shared" si="5"/>
        <v>61.727459475320039</v>
      </c>
      <c r="AB26" s="3">
        <f t="shared" si="0"/>
        <v>23</v>
      </c>
      <c r="AC26" s="3" t="str">
        <f t="shared" si="1"/>
        <v>Hirarki1</v>
      </c>
      <c r="AF26" s="1" t="s">
        <v>19</v>
      </c>
      <c r="AG26">
        <f t="shared" si="2"/>
        <v>10.336159211139449</v>
      </c>
      <c r="AH26">
        <f t="shared" si="3"/>
        <v>12.915029497763051</v>
      </c>
      <c r="AI26">
        <f t="shared" si="4"/>
        <v>21.18095719549374</v>
      </c>
    </row>
    <row r="27" spans="1:35">
      <c r="A27" s="4">
        <v>19</v>
      </c>
      <c r="B27" s="1" t="s">
        <v>20</v>
      </c>
      <c r="C27" s="3">
        <f>(pembobotan!C27-pembobotan!C$41)/pembobotan!C$40</f>
        <v>0.24062176441431168</v>
      </c>
      <c r="D27" s="3">
        <f>(pembobotan!D27-pembobotan!D$41)/pembobotan!D$40</f>
        <v>2.6423520287409343</v>
      </c>
      <c r="E27" s="3">
        <f>(pembobotan!E27-pembobotan!E$41)/pembobotan!E$40</f>
        <v>2.2313060449526385</v>
      </c>
      <c r="F27" s="3">
        <f>(pembobotan!F27-pembobotan!F$41)/pembobotan!F$40</f>
        <v>2.5324607920788105</v>
      </c>
      <c r="G27" s="3">
        <f>(pembobotan!G27-pembobotan!G$41)/pembobotan!G$40</f>
        <v>1.7896955060427788</v>
      </c>
      <c r="H27" s="3">
        <f>(pembobotan!H27-pembobotan!H$41)/pembobotan!H$40</f>
        <v>1.1016046088272993</v>
      </c>
      <c r="I27" s="3">
        <f>(pembobotan!I27-pembobotan!I$41)/pembobotan!I$40</f>
        <v>0.75683647546170896</v>
      </c>
      <c r="J27" s="3">
        <f>(pembobotan!J27-pembobotan!J$41)/pembobotan!J$40</f>
        <v>2.3461608329457646</v>
      </c>
      <c r="K27" s="3">
        <f>(pembobotan!K27-pembobotan!K$41)/pembobotan!K$40</f>
        <v>1.9526457721158701</v>
      </c>
      <c r="L27" s="3">
        <f>(pembobotan!L27-pembobotan!L$41)/pembobotan!L$40</f>
        <v>2.8229249585798546</v>
      </c>
      <c r="M27" s="3">
        <f>(pembobotan!M27-pembobotan!M$41)/pembobotan!M$40</f>
        <v>3.2845351298644805</v>
      </c>
      <c r="N27" s="3">
        <f>(pembobotan!N27-pembobotan!N$41)/pembobotan!N$40</f>
        <v>0.33768706469533327</v>
      </c>
      <c r="O27" s="3">
        <f>(pembobotan!O27-pembobotan!O$41)/pembobotan!O$40</f>
        <v>1.8394992877259559</v>
      </c>
      <c r="P27" s="3">
        <f>(pembobotan!P27-pembobotan!P$41)/pembobotan!P$40</f>
        <v>0.94567598055468316</v>
      </c>
      <c r="Q27" s="3">
        <f>(pembobotan!Q27-pembobotan!Q$41)/pembobotan!Q$40</f>
        <v>1.2357466818562832</v>
      </c>
      <c r="R27" s="3">
        <f>(pembobotan!R27-pembobotan!R$41)/pembobotan!R$40</f>
        <v>3.9655493026451056</v>
      </c>
      <c r="S27" s="3">
        <f>(pembobotan!S27-pembobotan!S$41)/pembobotan!S$40</f>
        <v>2.2189833498016909</v>
      </c>
      <c r="T27" s="3">
        <f>(pembobotan!T27-pembobotan!T$41)/pembobotan!T$40</f>
        <v>3.0175256300924893</v>
      </c>
      <c r="U27" s="3">
        <f>(pembobotan!U27-pembobotan!U$41)/pembobotan!U$40</f>
        <v>2.7848279494861403</v>
      </c>
      <c r="V27" s="3">
        <f>(pembobotan!V27-pembobotan!V$41)/pembobotan!V$40</f>
        <v>1.6244776352353865</v>
      </c>
      <c r="W27" s="3">
        <f>(pembobotan!W27-pembobotan!W$41)/pembobotan!W$40</f>
        <v>0.33867667463918899</v>
      </c>
      <c r="X27" s="3">
        <f>(pembobotan!X27-pembobotan!X$41)/pembobotan!X$40</f>
        <v>0.30118216470906278</v>
      </c>
      <c r="Y27" s="3">
        <f>(pembobotan!Y27-pembobotan!Y$41)/pembobotan!Y$40</f>
        <v>0.10847977384605367</v>
      </c>
      <c r="Z27" s="3">
        <f>(pembobotan!Z27-pembobotan!Z$41)/pembobotan!Z$40</f>
        <v>0.44518884895804561</v>
      </c>
      <c r="AA27" s="3">
        <f t="shared" si="5"/>
        <v>40.864644258269877</v>
      </c>
      <c r="AB27" s="3">
        <f t="shared" si="0"/>
        <v>23</v>
      </c>
      <c r="AC27" s="3" t="str">
        <f t="shared" si="1"/>
        <v>Hirarki2</v>
      </c>
      <c r="AF27" s="1" t="s">
        <v>20</v>
      </c>
      <c r="AG27">
        <f t="shared" si="2"/>
        <v>10.297418980642462</v>
      </c>
      <c r="AH27">
        <f t="shared" si="3"/>
        <v>11.163103168967679</v>
      </c>
      <c r="AI27">
        <f t="shared" si="4"/>
        <v>13.560667297371543</v>
      </c>
    </row>
    <row r="28" spans="1:35">
      <c r="A28" s="4">
        <v>20</v>
      </c>
      <c r="B28" s="1" t="s">
        <v>21</v>
      </c>
      <c r="C28" s="3">
        <f>(pembobotan!C28-pembobotan!C$41)/pembobotan!C$40</f>
        <v>0.30624588198185121</v>
      </c>
      <c r="D28" s="3">
        <f>(pembobotan!D28-pembobotan!D$41)/pembobotan!D$40</f>
        <v>1.344628843027931</v>
      </c>
      <c r="E28" s="3">
        <f>(pembobotan!E28-pembobotan!E$41)/pembobotan!E$40</f>
        <v>1.2482511276067014</v>
      </c>
      <c r="F28" s="3">
        <f>(pembobotan!F28-pembobotan!F$41)/pembobotan!F$40</f>
        <v>1.5735678708062513</v>
      </c>
      <c r="G28" s="3">
        <f>(pembobotan!G28-pembobotan!G$41)/pembobotan!G$40</f>
        <v>1.2633144748537262</v>
      </c>
      <c r="H28" s="3">
        <f>(pembobotan!H28-pembobotan!H$41)/pembobotan!H$40</f>
        <v>0.33527096790396066</v>
      </c>
      <c r="I28" s="3">
        <f>(pembobotan!I28-pembobotan!I$41)/pembobotan!I$40</f>
        <v>0.75683647546170896</v>
      </c>
      <c r="J28" s="3">
        <f>(pembobotan!J28-pembobotan!J$41)/pembobotan!J$40</f>
        <v>1.1730804164728823</v>
      </c>
      <c r="K28" s="3">
        <f>(pembobotan!K28-pembobotan!K$41)/pembobotan!K$40</f>
        <v>0.71939581077953108</v>
      </c>
      <c r="L28" s="3">
        <f>(pembobotan!L28-pembobotan!L$41)/pembobotan!L$40</f>
        <v>0.99690706579218646</v>
      </c>
      <c r="M28" s="3">
        <f>(pembobotan!M28-pembobotan!M$41)/pembobotan!M$40</f>
        <v>1.5897445932609839</v>
      </c>
      <c r="N28" s="3">
        <f>(pembobotan!N28-pembobotan!N$41)/pembobotan!N$40</f>
        <v>0.30391835822579993</v>
      </c>
      <c r="O28" s="3">
        <f>(pembobotan!O28-pembobotan!O$41)/pembobotan!O$40</f>
        <v>1.0181590707783583</v>
      </c>
      <c r="P28" s="3">
        <f>(pembobotan!P28-pembobotan!P$41)/pembobotan!P$40</f>
        <v>1.2482922943321817</v>
      </c>
      <c r="Q28" s="3">
        <f>(pembobotan!Q28-pembobotan!Q$41)/pembobotan!Q$40</f>
        <v>0.51749680539829912</v>
      </c>
      <c r="R28" s="3">
        <f>(pembobotan!R28-pembobotan!R$41)/pembobotan!R$40</f>
        <v>1.2096172401150165</v>
      </c>
      <c r="S28" s="3">
        <f>(pembobotan!S28-pembobotan!S$41)/pembobotan!S$40</f>
        <v>0.58911062384115687</v>
      </c>
      <c r="T28" s="3">
        <f>(pembobotan!T28-pembobotan!T$41)/pembobotan!T$40</f>
        <v>0.68147640663227183</v>
      </c>
      <c r="U28" s="3">
        <f>(pembobotan!U28-pembobotan!U$41)/pembobotan!U$40</f>
        <v>1.6628600533764784</v>
      </c>
      <c r="V28" s="3">
        <f>(pembobotan!V28-pembobotan!V$41)/pembobotan!V$40</f>
        <v>1.2891484033011713</v>
      </c>
      <c r="W28" s="3">
        <f>(pembobotan!W28-pembobotan!W$41)/pembobotan!W$40</f>
        <v>0.26052051895322231</v>
      </c>
      <c r="X28" s="3">
        <f>(pembobotan!X28-pembobotan!X$41)/pembobotan!X$40</f>
        <v>0.40157621961208373</v>
      </c>
      <c r="Y28" s="3">
        <f>(pembobotan!Y28-pembobotan!Y$41)/pembobotan!Y$40</f>
        <v>0.10847977384605367</v>
      </c>
      <c r="Z28" s="3">
        <f>(pembobotan!Z28-pembobotan!Z$41)/pembobotan!Z$40</f>
        <v>0.44518884895804561</v>
      </c>
      <c r="AA28" s="3">
        <f t="shared" si="5"/>
        <v>21.043088145317856</v>
      </c>
      <c r="AB28" s="3">
        <f t="shared" si="0"/>
        <v>23</v>
      </c>
      <c r="AC28" s="3" t="str">
        <f t="shared" si="1"/>
        <v>Hirarki3</v>
      </c>
      <c r="AF28" s="1" t="s">
        <v>21</v>
      </c>
      <c r="AG28">
        <f t="shared" si="2"/>
        <v>5.7650332841985703</v>
      </c>
      <c r="AH28">
        <f t="shared" si="3"/>
        <v>5.2359643617672926</v>
      </c>
      <c r="AI28">
        <f t="shared" si="4"/>
        <v>5.5680707993230847</v>
      </c>
    </row>
    <row r="29" spans="1:35">
      <c r="A29" s="4">
        <v>21</v>
      </c>
      <c r="B29" s="1" t="s">
        <v>22</v>
      </c>
      <c r="C29" s="3">
        <f>(pembobotan!C29-pembobotan!C$41)/pembobotan!C$40</f>
        <v>0.38196601763670457</v>
      </c>
      <c r="D29" s="3">
        <f>(pembobotan!D29-pembobotan!D$41)/pembobotan!D$40</f>
        <v>6.6015369554342868E-2</v>
      </c>
      <c r="E29" s="3">
        <f>(pembobotan!E29-pembobotan!E$41)/pembobotan!E$40</f>
        <v>7.7729923697120604E-2</v>
      </c>
      <c r="F29" s="3">
        <f>(pembobotan!F29-pembobotan!F$41)/pembobotan!F$40</f>
        <v>0.1598154868787599</v>
      </c>
      <c r="G29" s="3">
        <f>(pembobotan!G29-pembobotan!G$41)/pembobotan!G$40</f>
        <v>0.12031566427178345</v>
      </c>
      <c r="H29" s="3">
        <f>(pembobotan!H29-pembobotan!H$41)/pembobotan!H$40</f>
        <v>0.38316682046166933</v>
      </c>
      <c r="I29" s="3">
        <f>(pembobotan!I29-pembobotan!I$41)/pembobotan!I$40</f>
        <v>0.50455765030780597</v>
      </c>
      <c r="J29" s="3">
        <f>(pembobotan!J29-pembobotan!J$41)/pembobotan!J$40</f>
        <v>0.16180419537556995</v>
      </c>
      <c r="K29" s="3">
        <f>(pembobotan!K29-pembobotan!K$41)/pembobotan!K$40</f>
        <v>0.35502650402106728</v>
      </c>
      <c r="L29" s="3">
        <f>(pembobotan!L29-pembobotan!L$41)/pembobotan!L$40</f>
        <v>0.49351834940207251</v>
      </c>
      <c r="M29" s="3">
        <f>(pembobotan!M29-pembobotan!M$41)/pembobotan!M$40</f>
        <v>0.14795203287677841</v>
      </c>
      <c r="N29" s="3">
        <f>(pembobotan!N29-pembobotan!N$41)/pembobotan!N$40</f>
        <v>2.0261223881719997E-2</v>
      </c>
      <c r="O29" s="3">
        <f>(pembobotan!O29-pembobotan!O$41)/pembobotan!O$40</f>
        <v>0.26116347912158633</v>
      </c>
      <c r="P29" s="3">
        <f>(pembobotan!P29-pembobotan!P$41)/pembobotan!P$40</f>
        <v>0</v>
      </c>
      <c r="Q29" s="3">
        <f>(pembobotan!Q29-pembobotan!Q$41)/pembobotan!Q$40</f>
        <v>8.4762407780755888E-2</v>
      </c>
      <c r="R29" s="3">
        <f>(pembobotan!R29-pembobotan!R$41)/pembobotan!R$40</f>
        <v>0.66092488377418424</v>
      </c>
      <c r="S29" s="3">
        <f>(pembobotan!S29-pembobotan!S$41)/pembobotan!S$40</f>
        <v>0.24546275993381539</v>
      </c>
      <c r="T29" s="3">
        <f>(pembobotan!T29-pembobotan!T$41)/pembobotan!T$40</f>
        <v>8.8556921986061313E-2</v>
      </c>
      <c r="U29" s="3">
        <f>(pembobotan!U29-pembobotan!U$41)/pembobotan!U$40</f>
        <v>0.14540111754484311</v>
      </c>
      <c r="V29" s="3">
        <f>(pembobotan!V29-pembobotan!V$41)/pembobotan!V$40</f>
        <v>0</v>
      </c>
      <c r="W29" s="3">
        <f>(pembobotan!W29-pembobotan!W$41)/pembobotan!W$40</f>
        <v>0.46893693411580017</v>
      </c>
      <c r="X29" s="3">
        <f>(pembobotan!X29-pembobotan!X$41)/pembobotan!X$40</f>
        <v>0.20078810980604186</v>
      </c>
      <c r="Y29" s="3">
        <f>(pembobotan!Y29-pembobotan!Y$41)/pembobotan!Y$40</f>
        <v>0</v>
      </c>
      <c r="Z29" s="3">
        <f>(pembobotan!Z29-pembobotan!Z$41)/pembobotan!Z$40</f>
        <v>0.44518884895804561</v>
      </c>
      <c r="AA29" s="3">
        <f t="shared" si="5"/>
        <v>5.4733147013865286</v>
      </c>
      <c r="AB29" s="3">
        <f t="shared" si="0"/>
        <v>20</v>
      </c>
      <c r="AC29" s="3" t="str">
        <f t="shared" si="1"/>
        <v>Hirarki3</v>
      </c>
      <c r="AF29" s="1" t="s">
        <v>22</v>
      </c>
      <c r="AG29">
        <f t="shared" si="2"/>
        <v>0.80704326486367606</v>
      </c>
      <c r="AH29">
        <f t="shared" si="3"/>
        <v>1.6628587319832941</v>
      </c>
      <c r="AI29">
        <f t="shared" si="4"/>
        <v>1.3611316764781232</v>
      </c>
    </row>
    <row r="30" spans="1:35">
      <c r="A30" s="4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F30" s="1"/>
      <c r="AG30">
        <f t="shared" si="2"/>
        <v>0</v>
      </c>
      <c r="AH30">
        <f t="shared" si="3"/>
        <v>0</v>
      </c>
      <c r="AI30">
        <f t="shared" si="4"/>
        <v>0</v>
      </c>
    </row>
    <row r="31" spans="1:35">
      <c r="A31" s="4">
        <v>22</v>
      </c>
      <c r="B31" s="1" t="s">
        <v>23</v>
      </c>
      <c r="C31" s="3">
        <f>(pembobotan!C31-pembobotan!C$41)/pembobotan!C$40</f>
        <v>2.4584846404358471E-2</v>
      </c>
      <c r="D31" s="3">
        <f>(pembobotan!D31-pembobotan!D$41)/pembobotan!D$40</f>
        <v>0.31791612180117745</v>
      </c>
      <c r="E31" s="3">
        <f>(pembobotan!E31-pembobotan!E$41)/pembobotan!E$40</f>
        <v>0.37493257312728762</v>
      </c>
      <c r="F31" s="3">
        <f>(pembobotan!F31-pembobotan!F$41)/pembobotan!F$40</f>
        <v>0.60238145054301806</v>
      </c>
      <c r="G31" s="3">
        <f>(pembobotan!G31-pembobotan!G$41)/pembobotan!G$40</f>
        <v>0.57149940529097132</v>
      </c>
      <c r="H31" s="3">
        <f>(pembobotan!H31-pembobotan!H$41)/pembobotan!H$40</f>
        <v>0.91002119859646458</v>
      </c>
      <c r="I31" s="3">
        <f>(pembobotan!I31-pembobotan!I$41)/pembobotan!I$40</f>
        <v>0.75683647546170896</v>
      </c>
      <c r="J31" s="3">
        <f>(pembobotan!J31-pembobotan!J$41)/pembobotan!J$40</f>
        <v>0.64721678150227979</v>
      </c>
      <c r="K31" s="3">
        <f>(pembobotan!K31-pembobotan!K$41)/pembobotan!K$40</f>
        <v>0.38305491223325683</v>
      </c>
      <c r="L31" s="3">
        <f>(pembobotan!L31-pembobotan!L$41)/pembobotan!L$40</f>
        <v>1.0067774327802279</v>
      </c>
      <c r="M31" s="3">
        <f>(pembobotan!M31-pembobotan!M$41)/pembobotan!M$40</f>
        <v>0.50007787112351099</v>
      </c>
      <c r="N31" s="3">
        <f>(pembobotan!N31-pembobotan!N$41)/pembobotan!N$40</f>
        <v>8.104489552687999E-2</v>
      </c>
      <c r="O31" s="3">
        <f>(pembobotan!O31-pembobotan!O$41)/pembobotan!O$40</f>
        <v>0.40120766357808918</v>
      </c>
      <c r="P31" s="3">
        <f>(pembobotan!P31-pembobotan!P$41)/pembobotan!P$40</f>
        <v>0.23326674187015517</v>
      </c>
      <c r="Q31" s="3">
        <f>(pembobotan!Q31-pembobotan!Q$41)/pembobotan!Q$40</f>
        <v>0.16952481556151178</v>
      </c>
      <c r="R31" s="3">
        <f>(pembobotan!R31-pembobotan!R$41)/pembobotan!R$40</f>
        <v>1.2844389250705845</v>
      </c>
      <c r="S31" s="3">
        <f>(pembobotan!S31-pembobotan!S$41)/pembobotan!S$40</f>
        <v>0.65784019662262527</v>
      </c>
      <c r="T31" s="3">
        <f>(pembobotan!T31-pembobotan!T$41)/pembobotan!T$40</f>
        <v>1.4105264155407766</v>
      </c>
      <c r="U31" s="3">
        <f>(pembobotan!U31-pembobotan!U$41)/pembobotan!U$40</f>
        <v>0.4034220097698738</v>
      </c>
      <c r="V31" s="3">
        <f>(pembobotan!V31-pembobotan!V$41)/pembobotan!V$40</f>
        <v>0.54149254507846212</v>
      </c>
      <c r="W31" s="3">
        <f>(pembobotan!W31-pembobotan!W$41)/pembobotan!W$40</f>
        <v>0.15631231137193338</v>
      </c>
      <c r="X31" s="3">
        <f>(pembobotan!X31-pembobotan!X$41)/pembobotan!X$40</f>
        <v>0.10039405490302093</v>
      </c>
      <c r="Y31" s="3">
        <f>(pembobotan!Y31-pembobotan!Y$41)/pembobotan!Y$40</f>
        <v>0</v>
      </c>
      <c r="Z31" s="3">
        <f>(pembobotan!Z31-pembobotan!Z$41)/pembobotan!Z$40</f>
        <v>0</v>
      </c>
      <c r="AA31" s="3">
        <f t="shared" si="5"/>
        <v>11.534769643758175</v>
      </c>
      <c r="AB31" s="3">
        <f t="shared" si="0"/>
        <v>21</v>
      </c>
      <c r="AC31" s="3" t="str">
        <f t="shared" si="1"/>
        <v>Hirarki3</v>
      </c>
      <c r="AF31" s="1" t="s">
        <v>23</v>
      </c>
      <c r="AG31">
        <f t="shared" si="2"/>
        <v>2.7767507493589192</v>
      </c>
      <c r="AH31">
        <f t="shared" si="3"/>
        <v>3.2939634731009848</v>
      </c>
      <c r="AI31">
        <f t="shared" si="4"/>
        <v>4.2378496537706232</v>
      </c>
    </row>
    <row r="32" spans="1:35">
      <c r="A32" s="4">
        <v>23</v>
      </c>
      <c r="B32" s="1" t="s">
        <v>24</v>
      </c>
      <c r="C32" s="3">
        <f>(pembobotan!C32-pembobotan!C$41)/pembobotan!C$40</f>
        <v>2.5851925102364059E-2</v>
      </c>
      <c r="D32" s="3">
        <f>(pembobotan!D32-pembobotan!D$41)/pembobotan!D$40</f>
        <v>2.0742724012601417</v>
      </c>
      <c r="E32" s="3">
        <f>(pembobotan!E32-pembobotan!E$41)/pembobotan!E$40</f>
        <v>1.9386757439752433</v>
      </c>
      <c r="F32" s="3">
        <f>(pembobotan!F32-pembobotan!F$41)/pembobotan!F$40</f>
        <v>1.7948508526383804</v>
      </c>
      <c r="G32" s="3">
        <f>(pembobotan!G32-pembobotan!G$41)/pembobotan!G$40</f>
        <v>1.8197744221107246</v>
      </c>
      <c r="H32" s="3">
        <f>(pembobotan!H32-pembobotan!H$41)/pembobotan!H$40</f>
        <v>0.28737511534625199</v>
      </c>
      <c r="I32" s="3">
        <f>(pembobotan!I32-pembobotan!I$41)/pembobotan!I$40</f>
        <v>0.16818588343593532</v>
      </c>
      <c r="J32" s="3">
        <f>(pembobotan!J32-pembobotan!J$41)/pembobotan!J$40</f>
        <v>1.8607482468190546</v>
      </c>
      <c r="K32" s="3">
        <f>(pembobotan!K32-pembobotan!K$41)/pembobotan!K$40</f>
        <v>0.65399619161775557</v>
      </c>
      <c r="L32" s="3">
        <f>(pembobotan!L32-pembobotan!L$41)/pembobotan!L$40</f>
        <v>0.9179441298878549</v>
      </c>
      <c r="M32" s="3">
        <f>(pembobotan!M32-pembobotan!M$41)/pembobotan!M$40</f>
        <v>1.8886076996720762</v>
      </c>
      <c r="N32" s="3">
        <f>(pembobotan!N32-pembobotan!N$41)/pembobotan!N$40</f>
        <v>5.3557168460679856</v>
      </c>
      <c r="O32" s="3">
        <f>(pembobotan!O32-pembobotan!O$41)/pembobotan!O$40</f>
        <v>0.37092783991181827</v>
      </c>
      <c r="P32" s="3">
        <f>(pembobotan!P32-pembobotan!P$41)/pembobotan!P$40</f>
        <v>0.50436052296249767</v>
      </c>
      <c r="Q32" s="3">
        <f>(pembobotan!Q32-pembobotan!Q$41)/pembobotan!Q$40</f>
        <v>0.45504029440195271</v>
      </c>
      <c r="R32" s="3">
        <f>(pembobotan!R32-pembobotan!R$41)/pembobotan!R$40</f>
        <v>1.6834879115002805</v>
      </c>
      <c r="S32" s="3">
        <f>(pembobotan!S32-pembobotan!S$41)/pembobotan!S$40</f>
        <v>1.0014880605299668</v>
      </c>
      <c r="T32" s="3">
        <f>(pembobotan!T32-pembobotan!T$41)/pembobotan!T$40</f>
        <v>2.3381086867622192</v>
      </c>
      <c r="U32" s="3">
        <f>(pembobotan!U32-pembobotan!U$41)/pembobotan!U$40</f>
        <v>1.9806275866290264</v>
      </c>
      <c r="V32" s="3">
        <f>(pembobotan!V32-pembobotan!V$41)/pembobotan!V$40</f>
        <v>2.1548111376538084</v>
      </c>
      <c r="W32" s="3">
        <f>(pembobotan!W32-pembobotan!W$41)/pembobotan!W$40</f>
        <v>0</v>
      </c>
      <c r="X32" s="3">
        <f>(pembobotan!X32-pembobotan!X$41)/pembobotan!X$40</f>
        <v>0</v>
      </c>
      <c r="Y32" s="3">
        <f>(pembobotan!Y32-pembobotan!Y$41)/pembobotan!Y$40</f>
        <v>0</v>
      </c>
      <c r="Z32" s="3">
        <f>(pembobotan!Z32-pembobotan!Z$41)/pembobotan!Z$40</f>
        <v>0</v>
      </c>
      <c r="AA32" s="3">
        <f t="shared" si="5"/>
        <v>29.274851498285337</v>
      </c>
      <c r="AB32" s="3">
        <f t="shared" si="0"/>
        <v>19</v>
      </c>
      <c r="AC32" s="3" t="str">
        <f t="shared" si="1"/>
        <v>Hirarki2</v>
      </c>
      <c r="AF32" s="1" t="s">
        <v>24</v>
      </c>
      <c r="AG32">
        <f t="shared" si="2"/>
        <v>7.9149485353307423</v>
      </c>
      <c r="AH32">
        <f t="shared" si="3"/>
        <v>5.4894821514326768</v>
      </c>
      <c r="AI32">
        <f t="shared" si="4"/>
        <v>11.70913016213672</v>
      </c>
    </row>
    <row r="33" spans="1:35">
      <c r="A33" s="4">
        <v>24</v>
      </c>
      <c r="B33" s="2" t="s">
        <v>25</v>
      </c>
      <c r="C33" s="3">
        <f>(pembobotan!C33-pembobotan!C$41)/pembobotan!C$40</f>
        <v>5.3124285649912957E-2</v>
      </c>
      <c r="D33" s="3">
        <f>(pembobotan!D33-pembobotan!D$41)/pembobotan!D$40</f>
        <v>3.0801381636802603</v>
      </c>
      <c r="E33" s="3">
        <f>(pembobotan!E33-pembobotan!E$41)/pembobotan!E$40</f>
        <v>2.8760071767934621</v>
      </c>
      <c r="F33" s="3">
        <f>(pembobotan!F33-pembobotan!F$41)/pembobotan!F$40</f>
        <v>2.9381462587710474</v>
      </c>
      <c r="G33" s="3">
        <f>(pembobotan!G33-pembobotan!G$41)/pembobotan!G$40</f>
        <v>2.1656819568921022</v>
      </c>
      <c r="H33" s="3">
        <f>(pembobotan!H33-pembobotan!H$41)/pembobotan!H$40</f>
        <v>0.81422949348104734</v>
      </c>
      <c r="I33" s="3">
        <f>(pembobotan!I33-pembobotan!I$41)/pembobotan!I$40</f>
        <v>0.6727435337437413</v>
      </c>
      <c r="J33" s="3">
        <f>(pembobotan!J33-pembobotan!J$41)/pembobotan!J$40</f>
        <v>3.2360839075113992</v>
      </c>
      <c r="K33" s="3">
        <f>(pembobotan!K33-pembobotan!K$41)/pembobotan!K$40</f>
        <v>1.0931079202753915</v>
      </c>
      <c r="L33" s="3">
        <f>(pembobotan!L33-pembobotan!L$41)/pembobotan!L$40</f>
        <v>1.3917217453138444</v>
      </c>
      <c r="M33" s="3">
        <f>(pembobotan!M33-pembobotan!M$41)/pembobotan!M$40</f>
        <v>3.2416290403302148</v>
      </c>
      <c r="N33" s="3">
        <f>(pembobotan!N33-pembobotan!N$41)/pembobotan!N$40</f>
        <v>0.5470530448064399</v>
      </c>
      <c r="O33" s="3">
        <f>(pembobotan!O33-pembobotan!O$41)/pembobotan!O$40</f>
        <v>0.81755523898931381</v>
      </c>
      <c r="P33" s="3">
        <f>(pembobotan!P33-pembobotan!P$41)/pembobotan!P$40</f>
        <v>2.2885358729423331</v>
      </c>
      <c r="Q33" s="3">
        <f>(pembobotan!Q33-pembobotan!Q$41)/pembobotan!Q$40</f>
        <v>1.2402078612131651</v>
      </c>
      <c r="R33" s="3">
        <f>(pembobotan!R33-pembobotan!R$41)/pembobotan!R$40</f>
        <v>2.1698288637114729</v>
      </c>
      <c r="S33" s="3">
        <f>(pembobotan!S33-pembobotan!S$41)/pembobotan!S$40</f>
        <v>1.4531395388081871</v>
      </c>
      <c r="T33" s="3">
        <f>(pembobotan!T33-pembobotan!T$41)/pembobotan!T$40</f>
        <v>3.3225321451189007</v>
      </c>
      <c r="U33" s="3">
        <f>(pembobotan!U33-pembobotan!U$41)/pembobotan!U$40</f>
        <v>2.7811268301304537</v>
      </c>
      <c r="V33" s="3">
        <f>(pembobotan!V33-pembobotan!V$41)/pembobotan!V$40</f>
        <v>2.6078682696514499</v>
      </c>
      <c r="W33" s="3">
        <f>(pembobotan!W33-pembobotan!W$41)/pembobotan!W$40</f>
        <v>7.8156155685966691E-2</v>
      </c>
      <c r="X33" s="3">
        <f>(pembobotan!X33-pembobotan!X$41)/pembobotan!X$40</f>
        <v>0.10039405490302093</v>
      </c>
      <c r="Y33" s="3">
        <f>(pembobotan!Y33-pembobotan!Y$41)/pembobotan!Y$40</f>
        <v>0</v>
      </c>
      <c r="Z33" s="3">
        <f>(pembobotan!Z33-pembobotan!Z$41)/pembobotan!Z$40</f>
        <v>0</v>
      </c>
      <c r="AA33" s="3">
        <f t="shared" si="5"/>
        <v>38.969011358403122</v>
      </c>
      <c r="AB33" s="3">
        <f t="shared" si="0"/>
        <v>21</v>
      </c>
      <c r="AC33" s="3" t="str">
        <f t="shared" si="1"/>
        <v>Hirarki2</v>
      </c>
      <c r="AF33" s="2" t="s">
        <v>25</v>
      </c>
      <c r="AG33">
        <f t="shared" si="2"/>
        <v>11.87420304961792</v>
      </c>
      <c r="AH33">
        <f t="shared" si="3"/>
        <v>9.6352861471745914</v>
      </c>
      <c r="AI33">
        <f t="shared" si="4"/>
        <v>11.838852565589812</v>
      </c>
    </row>
    <row r="34" spans="1:35">
      <c r="A34" s="4">
        <v>25</v>
      </c>
      <c r="B34" s="1" t="s">
        <v>26</v>
      </c>
      <c r="C34" s="3">
        <f>(pembobotan!C34-pembobotan!C$41)/pembobotan!C$40</f>
        <v>1.4083714729106658E-2</v>
      </c>
      <c r="D34" s="3">
        <f>(pembobotan!D34-pembobotan!D$41)/pembobotan!D$40</f>
        <v>0</v>
      </c>
      <c r="E34" s="3">
        <f>(pembobotan!E34-pembobotan!E$41)/pembobotan!E$40</f>
        <v>0</v>
      </c>
      <c r="F34" s="3">
        <f>(pembobotan!F34-pembobotan!F$41)/pembobotan!F$40</f>
        <v>0</v>
      </c>
      <c r="G34" s="3">
        <f>(pembobotan!G34-pembobotan!G$41)/pembobotan!G$40</f>
        <v>0</v>
      </c>
      <c r="H34" s="3">
        <f>(pembobotan!H34-pembobotan!H$41)/pembobotan!H$40</f>
        <v>4.7895852557708667E-2</v>
      </c>
      <c r="I34" s="3">
        <f>(pembobotan!I34-pembobotan!I$41)/pembobotan!I$40</f>
        <v>0.25227882515390299</v>
      </c>
      <c r="J34" s="3">
        <f>(pembobotan!J34-pembobotan!J$41)/pembobotan!J$40</f>
        <v>0</v>
      </c>
      <c r="K34" s="3">
        <f>(pembobotan!K34-pembobotan!K$41)/pembobotan!K$40</f>
        <v>0</v>
      </c>
      <c r="L34" s="3">
        <f>(pembobotan!L34-pembobotan!L$41)/pembobotan!L$40</f>
        <v>0</v>
      </c>
      <c r="M34" s="3">
        <f>(pembobotan!M34-pembobotan!M$41)/pembobotan!M$40</f>
        <v>0</v>
      </c>
      <c r="N34" s="3">
        <f>(pembobotan!N34-pembobotan!N$41)/pembobotan!N$40</f>
        <v>0</v>
      </c>
      <c r="O34" s="3">
        <f>(pembobotan!O34-pembobotan!O$41)/pembobotan!O$40</f>
        <v>0</v>
      </c>
      <c r="P34" s="3">
        <f>(pembobotan!P34-pembobotan!P$41)/pembobotan!P$40</f>
        <v>6.3045065370312204E-3</v>
      </c>
      <c r="Q34" s="3">
        <f>(pembobotan!Q34-pembobotan!Q$41)/pembobotan!Q$40</f>
        <v>0</v>
      </c>
      <c r="R34" s="3">
        <f>(pembobotan!R34-pembobotan!R$41)/pembobotan!R$40</f>
        <v>0.18705421238892006</v>
      </c>
      <c r="S34" s="3">
        <f>(pembobotan!S34-pembobotan!S$41)/pembobotan!S$40</f>
        <v>0</v>
      </c>
      <c r="T34" s="3">
        <f>(pembobotan!T34-pembobotan!T$41)/pembobotan!T$40</f>
        <v>0.16352138617891324</v>
      </c>
      <c r="U34" s="3">
        <f>(pembobotan!U34-pembobotan!U$41)/pembobotan!U$40</f>
        <v>4.2827238258662879E-2</v>
      </c>
      <c r="V34" s="3">
        <f>(pembobotan!V34-pembobotan!V$41)/pembobotan!V$40</f>
        <v>5.5516237233701173E-2</v>
      </c>
      <c r="W34" s="3">
        <f>(pembobotan!W34-pembobotan!W$41)/pembobotan!W$40</f>
        <v>0.18236436326725561</v>
      </c>
      <c r="X34" s="3">
        <f>(pembobotan!X34-pembobotan!X$41)/pembobotan!X$40</f>
        <v>0.40157621961208373</v>
      </c>
      <c r="Y34" s="3">
        <f>(pembobotan!Y34-pembobotan!Y$41)/pembobotan!Y$40</f>
        <v>0</v>
      </c>
      <c r="Z34" s="3">
        <f>(pembobotan!Z34-pembobotan!Z$41)/pembobotan!Z$40</f>
        <v>0</v>
      </c>
      <c r="AA34" s="3">
        <f t="shared" si="5"/>
        <v>1.3534225559172861</v>
      </c>
      <c r="AB34" s="3">
        <f t="shared" si="0"/>
        <v>9</v>
      </c>
      <c r="AC34" s="3" t="str">
        <f t="shared" si="1"/>
        <v>Hirarki3</v>
      </c>
      <c r="AF34" s="1" t="s">
        <v>26</v>
      </c>
      <c r="AG34">
        <f t="shared" si="2"/>
        <v>4.7895852557708667E-2</v>
      </c>
      <c r="AH34">
        <f t="shared" si="3"/>
        <v>0.25227882515390299</v>
      </c>
      <c r="AI34">
        <f t="shared" si="4"/>
        <v>0.35688010510486451</v>
      </c>
    </row>
    <row r="35" spans="1:35">
      <c r="A35" s="4">
        <v>26</v>
      </c>
      <c r="B35" s="1" t="s">
        <v>27</v>
      </c>
      <c r="C35" s="3">
        <f>(pembobotan!C35-pembobotan!C$41)/pembobotan!C$40</f>
        <v>2.1874705855846513E-2</v>
      </c>
      <c r="D35" s="3">
        <f>(pembobotan!D35-pembobotan!D$41)/pembobotan!D$40</f>
        <v>1.4228049385528108</v>
      </c>
      <c r="E35" s="3">
        <f>(pembobotan!E35-pembobotan!E$41)/pembobotan!E$40</f>
        <v>0.95562082662930625</v>
      </c>
      <c r="F35" s="3">
        <f>(pembobotan!F35-pembobotan!F$41)/pembobotan!F$40</f>
        <v>0.83595793136582097</v>
      </c>
      <c r="G35" s="3">
        <f>(pembobotan!G35-pembobotan!G$41)/pembobotan!G$40</f>
        <v>0.81213073383453827</v>
      </c>
      <c r="H35" s="3">
        <f>(pembobotan!H35-pembobotan!H$41)/pembobotan!H$40</f>
        <v>0.19158341023083467</v>
      </c>
      <c r="I35" s="3">
        <f>(pembobotan!I35-pembobotan!I$41)/pembobotan!I$40</f>
        <v>0.33637176687187065</v>
      </c>
      <c r="J35" s="3">
        <f>(pembobotan!J35-pembobotan!J$41)/pembobotan!J$40</f>
        <v>1.3348846118484521</v>
      </c>
      <c r="K35" s="3">
        <f>(pembobotan!K35-pembobotan!K$41)/pembobotan!K$40</f>
        <v>0.42042612318284284</v>
      </c>
      <c r="L35" s="3">
        <f>(pembobotan!L35-pembobotan!L$41)/pembobotan!L$40</f>
        <v>0.74027752410310876</v>
      </c>
      <c r="M35" s="3">
        <f>(pembobotan!M35-pembobotan!M$41)/pembobotan!M$40</f>
        <v>1.1932331451512177</v>
      </c>
      <c r="N35" s="3">
        <f>(pembobotan!N35-pembobotan!N$41)/pembobotan!N$40</f>
        <v>0.39847073634049324</v>
      </c>
      <c r="O35" s="3">
        <f>(pembobotan!O35-pembobotan!O$41)/pembobotan!O$40</f>
        <v>0.42391753132779231</v>
      </c>
      <c r="P35" s="3">
        <f>(pembobotan!P35-pembobotan!P$41)/pembobotan!P$40</f>
        <v>0.10717661112953075</v>
      </c>
      <c r="Q35" s="3">
        <f>(pembobotan!Q35-pembobotan!Q$41)/pembobotan!Q$40</f>
        <v>0.81639582230938568</v>
      </c>
      <c r="R35" s="3">
        <f>(pembobotan!R35-pembobotan!R$41)/pembobotan!R$40</f>
        <v>1.4964336991113605</v>
      </c>
      <c r="S35" s="3">
        <f>(pembobotan!S35-pembobotan!S$41)/pembobotan!S$40</f>
        <v>0.68729572781468307</v>
      </c>
      <c r="T35" s="3">
        <f>(pembobotan!T35-pembobotan!T$41)/pembobotan!T$40</f>
        <v>2.1908570606691171</v>
      </c>
      <c r="U35" s="3">
        <f>(pembobotan!U35-pembobotan!U$41)/pembobotan!U$40</f>
        <v>1.0934164039372201</v>
      </c>
      <c r="V35" s="3">
        <f>(pembobotan!V35-pembobotan!V$41)/pembobotan!V$40</f>
        <v>1.6780410400035806</v>
      </c>
      <c r="W35" s="3">
        <f>(pembobotan!W35-pembobotan!W$41)/pembobotan!W$40</f>
        <v>5.2104103790644458E-2</v>
      </c>
      <c r="X35" s="3">
        <f>(pembobotan!X35-pembobotan!X$41)/pembobotan!X$40</f>
        <v>0.40157621961208373</v>
      </c>
      <c r="Y35" s="3">
        <f>(pembobotan!Y35-pembobotan!Y$41)/pembobotan!Y$40</f>
        <v>0</v>
      </c>
      <c r="Z35" s="3">
        <f>(pembobotan!Z35-pembobotan!Z$41)/pembobotan!Z$40</f>
        <v>0</v>
      </c>
      <c r="AA35" s="3">
        <f t="shared" si="5"/>
        <v>17.610850673672541</v>
      </c>
      <c r="AB35" s="3">
        <f t="shared" si="0"/>
        <v>21</v>
      </c>
      <c r="AC35" s="3" t="str">
        <f t="shared" si="1"/>
        <v>Hirarki3</v>
      </c>
      <c r="AF35" s="1" t="s">
        <v>27</v>
      </c>
      <c r="AG35">
        <f t="shared" si="2"/>
        <v>4.2180978406133107</v>
      </c>
      <c r="AH35">
        <f t="shared" si="3"/>
        <v>4.0251931711574924</v>
      </c>
      <c r="AI35">
        <f t="shared" si="4"/>
        <v>6.1205471887023624</v>
      </c>
    </row>
    <row r="36" spans="1:35">
      <c r="A36" s="4">
        <v>27</v>
      </c>
      <c r="B36" s="1" t="s">
        <v>28</v>
      </c>
      <c r="C36" s="3">
        <f>(pembobotan!C36-pembobotan!C$41)/pembobotan!C$40</f>
        <v>5.9026984055458838E-3</v>
      </c>
      <c r="D36" s="3">
        <f>(pembobotan!D36-pembobotan!D$41)/pembobotan!D$40</f>
        <v>0.40651569672937449</v>
      </c>
      <c r="E36" s="3">
        <f>(pembobotan!E36-pembobotan!E$41)/pembobotan!E$40</f>
        <v>0.21490037728027461</v>
      </c>
      <c r="F36" s="3">
        <f>(pembobotan!F36-pembobotan!F$41)/pembobotan!F$40</f>
        <v>9.8347991925390704E-2</v>
      </c>
      <c r="G36" s="3">
        <f>(pembobotan!G36-pembobotan!G$41)/pembobotan!G$40</f>
        <v>0.28574970264548566</v>
      </c>
      <c r="H36" s="3">
        <f>(pembobotan!H36-pembobotan!H$41)/pembobotan!H$40</f>
        <v>0</v>
      </c>
      <c r="I36" s="3">
        <f>(pembobotan!I36-pembobotan!I$41)/pembobotan!I$40</f>
        <v>0</v>
      </c>
      <c r="J36" s="3">
        <f>(pembobotan!J36-pembobotan!J$41)/pembobotan!J$40</f>
        <v>0.5663146838144949</v>
      </c>
      <c r="K36" s="3">
        <f>(pembobotan!K36-pembobotan!K$41)/pembobotan!K$40</f>
        <v>8.4085224636568576E-2</v>
      </c>
      <c r="L36" s="3">
        <f>(pembobotan!L36-pembobotan!L$41)/pembobotan!L$40</f>
        <v>0.1381851378325803</v>
      </c>
      <c r="M36" s="3">
        <f>(pembobotan!M36-pembobotan!M$41)/pembobotan!M$40</f>
        <v>0.31217878937000243</v>
      </c>
      <c r="N36" s="3">
        <f>(pembobotan!N36-pembobotan!N$41)/pembobotan!N$40</f>
        <v>0.20936598011110663</v>
      </c>
      <c r="O36" s="3">
        <f>(pembobotan!O36-pembobotan!O$41)/pembobotan!O$40</f>
        <v>0.14761414037307055</v>
      </c>
      <c r="P36" s="3">
        <f>(pembobotan!P36-pembobotan!P$41)/pembobotan!P$40</f>
        <v>2.1624457422017089</v>
      </c>
      <c r="Q36" s="3">
        <f>(pembobotan!Q36-pembobotan!Q$41)/pembobotan!Q$40</f>
        <v>0.20521425041656691</v>
      </c>
      <c r="R36" s="3">
        <f>(pembobotan!R36-pembobotan!R$41)/pembobotan!R$40</f>
        <v>0</v>
      </c>
      <c r="S36" s="3">
        <f>(pembobotan!S36-pembobotan!S$41)/pembobotan!S$40</f>
        <v>2.9455531192057845E-2</v>
      </c>
      <c r="T36" s="3">
        <f>(pembobotan!T36-pembobotan!T$41)/pembobotan!T$40</f>
        <v>0.66479475388606035</v>
      </c>
      <c r="U36" s="3">
        <f>(pembobotan!U36-pembobotan!U$41)/pembobotan!U$40</f>
        <v>0.35636492081899729</v>
      </c>
      <c r="V36" s="3">
        <f>(pembobotan!V36-pembobotan!V$41)/pembobotan!V$40</f>
        <v>0.36908533598083743</v>
      </c>
      <c r="W36" s="3">
        <f>(pembobotan!W36-pembobotan!W$41)/pembobotan!W$40</f>
        <v>5.2104103790644458E-2</v>
      </c>
      <c r="X36" s="3">
        <f>(pembobotan!X36-pembobotan!X$41)/pembobotan!X$40</f>
        <v>0.20078810980604186</v>
      </c>
      <c r="Y36" s="3">
        <f>(pembobotan!Y36-pembobotan!Y$41)/pembobotan!Y$40</f>
        <v>0</v>
      </c>
      <c r="Z36" s="3">
        <f>(pembobotan!Z36-pembobotan!Z$41)/pembobotan!Z$40</f>
        <v>0</v>
      </c>
      <c r="AA36" s="3">
        <f t="shared" si="5"/>
        <v>6.5094131712168091</v>
      </c>
      <c r="AB36" s="3">
        <f t="shared" si="0"/>
        <v>18</v>
      </c>
      <c r="AC36" s="3" t="str">
        <f t="shared" si="1"/>
        <v>Hirarki3</v>
      </c>
      <c r="AF36" s="1" t="s">
        <v>28</v>
      </c>
      <c r="AG36">
        <f t="shared" si="2"/>
        <v>1.0055137685805253</v>
      </c>
      <c r="AH36">
        <f t="shared" si="3"/>
        <v>1.100763835653646</v>
      </c>
      <c r="AI36">
        <f t="shared" si="4"/>
        <v>3.4188903981805714</v>
      </c>
    </row>
    <row r="37" spans="1:35">
      <c r="A37" s="74" t="s">
        <v>73</v>
      </c>
      <c r="B37" s="75"/>
      <c r="C37" s="18">
        <f>SUM(C5:C36)</f>
        <v>6.6773061656763231</v>
      </c>
      <c r="D37" s="18">
        <f>SUM(D5:D36)</f>
        <v>35.709103189197826</v>
      </c>
      <c r="E37" s="18">
        <f t="shared" ref="E37:X37" si="6">SUM(E5:E36)</f>
        <v>31.873841064272213</v>
      </c>
      <c r="F37" s="18">
        <f t="shared" si="6"/>
        <v>33.610426240502271</v>
      </c>
      <c r="G37" s="18">
        <f t="shared" si="6"/>
        <v>34.109490821050599</v>
      </c>
      <c r="H37" s="18">
        <f t="shared" si="6"/>
        <v>24.666364067219956</v>
      </c>
      <c r="I37" s="18">
        <f t="shared" si="6"/>
        <v>30.021180193314457</v>
      </c>
      <c r="J37" s="18">
        <f t="shared" si="6"/>
        <v>41.826384504584837</v>
      </c>
      <c r="K37" s="18">
        <f t="shared" si="6"/>
        <v>26.514874168731286</v>
      </c>
      <c r="L37" s="18">
        <f t="shared" si="6"/>
        <v>35.878784001530668</v>
      </c>
      <c r="M37" s="18">
        <f t="shared" si="6"/>
        <v>37.96966995733203</v>
      </c>
      <c r="N37" s="18">
        <f t="shared" si="6"/>
        <v>14.243640388849157</v>
      </c>
      <c r="O37" s="18">
        <f t="shared" si="6"/>
        <v>30.499352387851349</v>
      </c>
      <c r="P37" s="18">
        <f t="shared" si="6"/>
        <v>22.261212582257244</v>
      </c>
      <c r="Q37" s="18">
        <f t="shared" si="6"/>
        <v>25.312731670947841</v>
      </c>
      <c r="R37" s="18">
        <f t="shared" si="6"/>
        <v>38.445875786336032</v>
      </c>
      <c r="S37" s="18">
        <f t="shared" si="6"/>
        <v>35.130630201727662</v>
      </c>
      <c r="T37" s="18">
        <f t="shared" si="6"/>
        <v>32.920520882492795</v>
      </c>
      <c r="U37" s="18">
        <f t="shared" si="6"/>
        <v>27.973060090281702</v>
      </c>
      <c r="V37" s="18">
        <f t="shared" si="6"/>
        <v>30.680392913448681</v>
      </c>
      <c r="W37" s="18">
        <f t="shared" si="6"/>
        <v>18.991945831689904</v>
      </c>
      <c r="X37" s="18">
        <f t="shared" si="6"/>
        <v>20.881963419828352</v>
      </c>
      <c r="Y37" s="18">
        <f>SUM(Y5:Y36)</f>
        <v>15.078688564601459</v>
      </c>
      <c r="Z37" s="18">
        <f>SUM(Z5:Z36)</f>
        <v>15.13642086457355</v>
      </c>
      <c r="AA37" s="18">
        <f>SUM(AA5:AA36)</f>
        <v>666.41385995829819</v>
      </c>
      <c r="AB37" s="18">
        <f>SUM(AB5:AB36)</f>
        <v>573</v>
      </c>
      <c r="AC37" s="3"/>
    </row>
    <row r="38" spans="1:35">
      <c r="A38" s="72" t="s">
        <v>62</v>
      </c>
      <c r="B38" s="72"/>
      <c r="C38" s="17">
        <f>COUNTIF(C5:C36,"&gt;0")</f>
        <v>26</v>
      </c>
      <c r="D38" s="17">
        <f t="shared" ref="D38:AB38" si="7">COUNTIF(D5:D36,"&gt;0")</f>
        <v>26</v>
      </c>
      <c r="E38" s="17">
        <f t="shared" si="7"/>
        <v>26</v>
      </c>
      <c r="F38" s="17">
        <f t="shared" si="7"/>
        <v>26</v>
      </c>
      <c r="G38" s="17">
        <f t="shared" si="7"/>
        <v>26</v>
      </c>
      <c r="H38" s="17">
        <f t="shared" si="7"/>
        <v>26</v>
      </c>
      <c r="I38" s="17">
        <f t="shared" si="7"/>
        <v>26</v>
      </c>
      <c r="J38" s="17">
        <f t="shared" si="7"/>
        <v>26</v>
      </c>
      <c r="K38" s="17">
        <f t="shared" si="7"/>
        <v>26</v>
      </c>
      <c r="L38" s="17">
        <f t="shared" si="7"/>
        <v>26</v>
      </c>
      <c r="M38" s="17">
        <f t="shared" si="7"/>
        <v>26</v>
      </c>
      <c r="N38" s="17">
        <f t="shared" si="7"/>
        <v>26</v>
      </c>
      <c r="O38" s="17">
        <f t="shared" si="7"/>
        <v>26</v>
      </c>
      <c r="P38" s="17">
        <f t="shared" si="7"/>
        <v>26</v>
      </c>
      <c r="Q38" s="17">
        <f t="shared" si="7"/>
        <v>26</v>
      </c>
      <c r="R38" s="17">
        <f t="shared" si="7"/>
        <v>26</v>
      </c>
      <c r="S38" s="17">
        <f t="shared" si="7"/>
        <v>26</v>
      </c>
      <c r="T38" s="17">
        <f t="shared" si="7"/>
        <v>26</v>
      </c>
      <c r="U38" s="17">
        <f t="shared" si="7"/>
        <v>26</v>
      </c>
      <c r="V38" s="17">
        <f t="shared" si="7"/>
        <v>26</v>
      </c>
      <c r="W38" s="17">
        <f t="shared" si="7"/>
        <v>26</v>
      </c>
      <c r="X38" s="17">
        <f t="shared" si="7"/>
        <v>25</v>
      </c>
      <c r="Y38" s="17">
        <f t="shared" si="7"/>
        <v>17</v>
      </c>
      <c r="Z38" s="17">
        <f t="shared" si="7"/>
        <v>11</v>
      </c>
      <c r="AA38" s="17">
        <f>COUNTIF(AA5:AA36,"&gt;0")</f>
        <v>27</v>
      </c>
      <c r="AB38" s="17">
        <f t="shared" si="7"/>
        <v>27</v>
      </c>
      <c r="AC38" s="3"/>
    </row>
    <row r="39" spans="1:35">
      <c r="A39" s="72" t="s">
        <v>74</v>
      </c>
      <c r="B39" s="72"/>
      <c r="C39" s="17">
        <f>AVERAGE(C5:C36)</f>
        <v>0.24730763576578974</v>
      </c>
      <c r="D39" s="17">
        <f t="shared" ref="D39:Y39" si="8">AVERAGE(D5:D36)</f>
        <v>1.3225593773776974</v>
      </c>
      <c r="E39" s="17">
        <f t="shared" si="8"/>
        <v>1.1805126320100821</v>
      </c>
      <c r="F39" s="17">
        <f t="shared" si="8"/>
        <v>1.2448306015000841</v>
      </c>
      <c r="G39" s="17">
        <f t="shared" si="8"/>
        <v>1.2633144748537259</v>
      </c>
      <c r="H39" s="17">
        <f t="shared" si="8"/>
        <v>0.91356903952666502</v>
      </c>
      <c r="I39" s="17">
        <f t="shared" si="8"/>
        <v>1.1118955627153502</v>
      </c>
      <c r="J39" s="17">
        <f t="shared" si="8"/>
        <v>1.5491253520216606</v>
      </c>
      <c r="K39" s="17">
        <f t="shared" si="8"/>
        <v>0.98203237661967724</v>
      </c>
      <c r="L39" s="17">
        <f t="shared" si="8"/>
        <v>1.3288438519085433</v>
      </c>
      <c r="M39" s="17">
        <f t="shared" si="8"/>
        <v>1.4062840724937788</v>
      </c>
      <c r="N39" s="17">
        <f t="shared" si="8"/>
        <v>0.52754223662404287</v>
      </c>
      <c r="O39" s="17">
        <f t="shared" si="8"/>
        <v>1.1296056439944944</v>
      </c>
      <c r="P39" s="17">
        <f t="shared" si="8"/>
        <v>0.82448935489841646</v>
      </c>
      <c r="Q39" s="17">
        <f t="shared" si="8"/>
        <v>0.93750858040547558</v>
      </c>
      <c r="R39" s="17">
        <f t="shared" si="8"/>
        <v>1.4239213254198531</v>
      </c>
      <c r="S39" s="17">
        <f t="shared" si="8"/>
        <v>1.3011344519158394</v>
      </c>
      <c r="T39" s="17">
        <f t="shared" si="8"/>
        <v>1.2192785512034368</v>
      </c>
      <c r="U39" s="17">
        <f t="shared" si="8"/>
        <v>1.0360392626030259</v>
      </c>
      <c r="V39" s="17">
        <f t="shared" si="8"/>
        <v>1.1363108486462474</v>
      </c>
      <c r="W39" s="17">
        <f t="shared" si="8"/>
        <v>0.7034054011737001</v>
      </c>
      <c r="X39" s="17">
        <f t="shared" si="8"/>
        <v>0.77340605258623529</v>
      </c>
      <c r="Y39" s="17">
        <f t="shared" si="8"/>
        <v>0.55846994683709106</v>
      </c>
      <c r="Z39" s="17">
        <f>AVERAGE(Z5:Z36)</f>
        <v>0.56060818016939074</v>
      </c>
      <c r="AA39" s="17">
        <f>AVERAGE(AA5:AA36)</f>
        <v>24.681994813270304</v>
      </c>
      <c r="AB39" s="17">
        <f>AVERAGE(AB5:AB36)</f>
        <v>21.222222222222221</v>
      </c>
      <c r="AC39" s="3"/>
    </row>
    <row r="40" spans="1:35">
      <c r="A40" s="72" t="s">
        <v>65</v>
      </c>
      <c r="B40" s="72"/>
      <c r="C40" s="17">
        <f>STDEV(C5:C36)</f>
        <v>1</v>
      </c>
      <c r="D40" s="17">
        <f t="shared" ref="D40:Y40" si="9">STDEV(D5:D36)</f>
        <v>1</v>
      </c>
      <c r="E40" s="17">
        <f t="shared" si="9"/>
        <v>1.0000000000000007</v>
      </c>
      <c r="F40" s="17">
        <f t="shared" si="9"/>
        <v>1</v>
      </c>
      <c r="G40" s="17">
        <f t="shared" si="9"/>
        <v>1.0000000000000002</v>
      </c>
      <c r="H40" s="17">
        <f t="shared" si="9"/>
        <v>1.0000000000000002</v>
      </c>
      <c r="I40" s="17">
        <f t="shared" si="9"/>
        <v>1</v>
      </c>
      <c r="J40" s="17">
        <f t="shared" si="9"/>
        <v>0.99999999999999978</v>
      </c>
      <c r="K40" s="17">
        <f t="shared" si="9"/>
        <v>1.0000000000000002</v>
      </c>
      <c r="L40" s="17">
        <f t="shared" si="9"/>
        <v>1</v>
      </c>
      <c r="M40" s="17">
        <f t="shared" si="9"/>
        <v>0.99999999999999989</v>
      </c>
      <c r="N40" s="17">
        <f t="shared" si="9"/>
        <v>1</v>
      </c>
      <c r="O40" s="17">
        <f t="shared" si="9"/>
        <v>1.0000000000000002</v>
      </c>
      <c r="P40" s="17">
        <f t="shared" si="9"/>
        <v>1</v>
      </c>
      <c r="Q40" s="17">
        <f t="shared" si="9"/>
        <v>1</v>
      </c>
      <c r="R40" s="17">
        <f t="shared" si="9"/>
        <v>1.0000000000000002</v>
      </c>
      <c r="S40" s="17">
        <f t="shared" si="9"/>
        <v>0.99999999999999978</v>
      </c>
      <c r="T40" s="17">
        <f t="shared" si="9"/>
        <v>0.99999999999999989</v>
      </c>
      <c r="U40" s="17">
        <f t="shared" si="9"/>
        <v>1</v>
      </c>
      <c r="V40" s="17">
        <f t="shared" si="9"/>
        <v>0.99999999999999978</v>
      </c>
      <c r="W40" s="17">
        <f t="shared" si="9"/>
        <v>1.0000000000000002</v>
      </c>
      <c r="X40" s="17">
        <f t="shared" si="9"/>
        <v>1</v>
      </c>
      <c r="Y40" s="17">
        <f t="shared" si="9"/>
        <v>1</v>
      </c>
      <c r="Z40" s="17">
        <f>STDEV(Z5:Z36)</f>
        <v>1.0000000000000002</v>
      </c>
      <c r="AA40" s="17">
        <f>STDEV(AA5:AA36)</f>
        <v>16.800880407066227</v>
      </c>
      <c r="AB40" s="17">
        <f>STDEV(AB5:AB36)</f>
        <v>2.7642405179407992</v>
      </c>
      <c r="AC40" s="3"/>
    </row>
    <row r="41" spans="1:35">
      <c r="B41" s="20"/>
    </row>
    <row r="42" spans="1:35">
      <c r="B42" s="20"/>
    </row>
    <row r="43" spans="1:35">
      <c r="B43" s="14" t="s">
        <v>70</v>
      </c>
    </row>
    <row r="44" spans="1:35">
      <c r="B44" s="15" t="s">
        <v>71</v>
      </c>
    </row>
    <row r="45" spans="1:35">
      <c r="B45" s="15" t="s">
        <v>72</v>
      </c>
    </row>
    <row r="46" spans="1:35">
      <c r="B46" s="19" t="s">
        <v>65</v>
      </c>
    </row>
  </sheetData>
  <mergeCells count="4">
    <mergeCell ref="A37:B37"/>
    <mergeCell ref="A38:B38"/>
    <mergeCell ref="A39:B39"/>
    <mergeCell ref="A40:B40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4:AC46"/>
  <sheetViews>
    <sheetView topLeftCell="J1" workbookViewId="0">
      <selection activeCell="AB32" sqref="AB32"/>
    </sheetView>
  </sheetViews>
  <sheetFormatPr defaultRowHeight="15"/>
  <cols>
    <col min="1" max="1" width="6.7109375" customWidth="1"/>
    <col min="2" max="2" width="21.85546875" customWidth="1"/>
    <col min="3" max="3" width="14" customWidth="1"/>
    <col min="4" max="4" width="12.7109375" customWidth="1"/>
    <col min="5" max="5" width="10.28515625" customWidth="1"/>
    <col min="6" max="6" width="9.85546875" customWidth="1"/>
    <col min="7" max="7" width="10.140625" customWidth="1"/>
    <col min="8" max="12" width="9.140625" customWidth="1"/>
    <col min="13" max="13" width="9.7109375" customWidth="1"/>
    <col min="14" max="14" width="9.85546875" customWidth="1"/>
    <col min="15" max="18" width="9.140625" customWidth="1"/>
    <col min="19" max="20" width="11.28515625" customWidth="1"/>
    <col min="21" max="21" width="9.140625" customWidth="1"/>
  </cols>
  <sheetData>
    <row r="4" spans="1:29" ht="105">
      <c r="A4" s="5" t="s">
        <v>0</v>
      </c>
      <c r="B4" s="5" t="s">
        <v>1</v>
      </c>
      <c r="C4" s="9" t="s">
        <v>52</v>
      </c>
      <c r="D4" s="10" t="s">
        <v>37</v>
      </c>
      <c r="E4" s="10" t="s">
        <v>40</v>
      </c>
      <c r="F4" s="10" t="s">
        <v>39</v>
      </c>
      <c r="G4" s="10" t="s">
        <v>41</v>
      </c>
      <c r="H4" s="10" t="s">
        <v>38</v>
      </c>
      <c r="I4" s="10" t="s">
        <v>42</v>
      </c>
      <c r="J4" s="10" t="s">
        <v>43</v>
      </c>
      <c r="K4" s="10" t="s">
        <v>54</v>
      </c>
      <c r="L4" s="10" t="s">
        <v>44</v>
      </c>
      <c r="M4" s="10" t="s">
        <v>45</v>
      </c>
      <c r="N4" s="10" t="s">
        <v>56</v>
      </c>
      <c r="O4" s="10" t="s">
        <v>55</v>
      </c>
      <c r="P4" s="10" t="s">
        <v>60</v>
      </c>
      <c r="Q4" s="10" t="s">
        <v>53</v>
      </c>
      <c r="R4" s="10" t="s">
        <v>59</v>
      </c>
      <c r="S4" s="10" t="s">
        <v>57</v>
      </c>
      <c r="T4" s="11" t="s">
        <v>58</v>
      </c>
      <c r="U4" s="10" t="s">
        <v>46</v>
      </c>
      <c r="V4" s="13" t="s">
        <v>47</v>
      </c>
      <c r="W4" s="10" t="s">
        <v>49</v>
      </c>
      <c r="X4" s="10" t="s">
        <v>48</v>
      </c>
      <c r="Y4" s="10" t="s">
        <v>50</v>
      </c>
      <c r="Z4" s="10" t="s">
        <v>51</v>
      </c>
      <c r="AA4" s="21" t="s">
        <v>69</v>
      </c>
      <c r="AB4" s="21" t="s">
        <v>67</v>
      </c>
      <c r="AC4" s="22" t="s">
        <v>68</v>
      </c>
    </row>
    <row r="5" spans="1:29">
      <c r="A5" s="4">
        <v>1</v>
      </c>
      <c r="B5" s="1" t="s">
        <v>2</v>
      </c>
      <c r="C5" s="3">
        <f>(pembobotan!C5-pembobotan!C$41)/pembobotan!C$40</f>
        <v>3.1249579794066476E-3</v>
      </c>
      <c r="D5" s="3">
        <f>(pembobotan!D5-pembobotan!D$41)/pembobotan!D$40</f>
        <v>1.7615680191606227</v>
      </c>
      <c r="E5" s="3">
        <f>(pembobotan!E5-pembobotan!E$41)/pembobotan!E$40</f>
        <v>1.2208170368900706</v>
      </c>
      <c r="F5" s="3">
        <f>(pembobotan!F5-pembobotan!F$41)/pembobotan!F$40</f>
        <v>1.2170564000767099</v>
      </c>
      <c r="G5" s="3">
        <f>(pembobotan!G5-pembobotan!G$41)/pembobotan!G$40</f>
        <v>1.3685906810915367</v>
      </c>
      <c r="H5" s="3">
        <f>(pembobotan!H5-pembobotan!H$41)/pembobotan!H$40</f>
        <v>0.95791705115417325</v>
      </c>
      <c r="I5" s="3">
        <f>(pembobotan!I5-pembobotan!I$41)/pembobotan!I$40</f>
        <v>1.0091153006156119</v>
      </c>
      <c r="J5" s="3">
        <f>(pembobotan!J5-pembobotan!J$41)/pembobotan!J$40</f>
        <v>2.3461608329457646</v>
      </c>
      <c r="K5" s="3">
        <f>(pembobotan!K5-pembobotan!K$41)/pembobotan!K$40</f>
        <v>0.99033709016402982</v>
      </c>
      <c r="L5" s="3">
        <f>(pembobotan!L5-pembobotan!L$41)/pembobotan!L$40</f>
        <v>1.8260178927876682</v>
      </c>
      <c r="M5" s="3">
        <f>(pembobotan!M5-pembobotan!M$41)/pembobotan!M$40</f>
        <v>1.9492680331515553</v>
      </c>
      <c r="N5" s="3">
        <f>(pembobotan!N5-pembobotan!N$41)/pembobotan!N$40</f>
        <v>0.41873196022221326</v>
      </c>
      <c r="O5" s="3">
        <f>(pembobotan!O5-pembobotan!O$41)/pembobotan!O$40</f>
        <v>1.2831075278582287</v>
      </c>
      <c r="P5" s="3">
        <f>(pembobotan!P5-pembobotan!P$41)/pembobotan!P$40</f>
        <v>0.22065772879609272</v>
      </c>
      <c r="Q5" s="3">
        <f>(pembobotan!Q5-pembobotan!Q$41)/pembobotan!Q$40</f>
        <v>1.0126877140121888</v>
      </c>
      <c r="R5" s="3">
        <f>(pembobotan!R5-pembobotan!R$41)/pembobotan!R$40</f>
        <v>1.6959581923262086</v>
      </c>
      <c r="S5" s="3">
        <f>(pembobotan!S5-pembobotan!S$41)/pembobotan!S$40</f>
        <v>1.3942284764240713</v>
      </c>
      <c r="T5" s="3">
        <f>(pembobotan!T5-pembobotan!T$41)/pembobotan!T$40</f>
        <v>1.4420362040613985</v>
      </c>
      <c r="U5" s="3">
        <f>(pembobotan!U5-pembobotan!U$41)/pembobotan!U$40</f>
        <v>0.33415820468487578</v>
      </c>
      <c r="V5" s="3">
        <f>(pembobotan!V5-pembobotan!V$41)/pembobotan!V$40</f>
        <v>1.6822256810010958</v>
      </c>
      <c r="W5" s="3">
        <f>(pembobotan!W5-pembobotan!W$41)/pembobotan!W$40</f>
        <v>0.39078077842983344</v>
      </c>
      <c r="X5" s="3">
        <f>(pembobotan!X5-pembobotan!X$41)/pembobotan!X$40</f>
        <v>0.20078810980604186</v>
      </c>
      <c r="Y5" s="3">
        <f>(pembobotan!Y5-pembobotan!Y$41)/pembobotan!Y$40</f>
        <v>0.65087864307632215</v>
      </c>
      <c r="Z5" s="3">
        <f>(pembobotan!Z5-pembobotan!Z$41)/pembobotan!Z$40</f>
        <v>0</v>
      </c>
      <c r="AA5" s="3">
        <f>SUM(C5:Z5)</f>
        <v>25.376212516715714</v>
      </c>
      <c r="AB5" s="3">
        <f>COUNTIF(D5:Z5,"&gt;0")</f>
        <v>22</v>
      </c>
      <c r="AC5" s="3" t="str">
        <f>IF(AA5&gt;AA$39+AA$40,"Hirarki1",IF(AA5&gt;=AA$39,"Hirarki2","Hirarki3"))</f>
        <v>Hirarki2</v>
      </c>
    </row>
    <row r="6" spans="1:29">
      <c r="A6" s="4">
        <v>2</v>
      </c>
      <c r="B6" s="1" t="s">
        <v>3</v>
      </c>
      <c r="C6" s="3">
        <f>(pembobotan!C6-pembobotan!C$41)/pembobotan!C$40</f>
        <v>2.5435704483542459E-3</v>
      </c>
      <c r="D6" s="3">
        <f>(pembobotan!D6-pembobotan!D$41)/pembobotan!D$40</f>
        <v>0.11292102686927069</v>
      </c>
      <c r="E6" s="3">
        <f>(pembobotan!E6-pembobotan!E$41)/pembobotan!E$40</f>
        <v>7.7729923697120604E-2</v>
      </c>
      <c r="F6" s="3">
        <f>(pembobotan!F6-pembobotan!F$41)/pembobotan!F$40</f>
        <v>0.24586997981347675</v>
      </c>
      <c r="G6" s="3">
        <f>(pembobotan!G6-pembobotan!G$41)/pembobotan!G$40</f>
        <v>6.0157832135891723E-2</v>
      </c>
      <c r="H6" s="3">
        <f>(pembobotan!H6-pembobotan!H$41)/pembobotan!H$40</f>
        <v>0.71843778836562999</v>
      </c>
      <c r="I6" s="3">
        <f>(pembobotan!I6-pembobotan!I$41)/pembobotan!I$40</f>
        <v>0.75683647546170896</v>
      </c>
      <c r="J6" s="3">
        <f>(pembobotan!J6-pembobotan!J$41)/pembobotan!J$40</f>
        <v>0.5258636349706024</v>
      </c>
      <c r="K6" s="3">
        <f>(pembobotan!K6-pembobotan!K$41)/pembobotan!K$40</f>
        <v>5.6056816424379048E-2</v>
      </c>
      <c r="L6" s="3">
        <f>(pembobotan!L6-pembobotan!L$41)/pembobotan!L$40</f>
        <v>0.59222201928248697</v>
      </c>
      <c r="M6" s="3">
        <f>(pembobotan!M6-pembobotan!M$41)/pembobotan!M$40</f>
        <v>0.12132066695895828</v>
      </c>
      <c r="N6" s="3">
        <f>(pembobotan!N6-pembobotan!N$41)/pembobotan!N$40</f>
        <v>7.4291154232973319E-2</v>
      </c>
      <c r="O6" s="3">
        <f>(pembobotan!O6-pembobotan!O$41)/pembobotan!O$40</f>
        <v>0.22709867749703161</v>
      </c>
      <c r="P6" s="3">
        <f>(pembobotan!P6-pembobotan!P$41)/pembobotan!P$40</f>
        <v>0.41609743144406058</v>
      </c>
      <c r="Q6" s="3">
        <f>(pembobotan!Q6-pembobotan!Q$41)/pembobotan!Q$40</f>
        <v>0.82977936038003142</v>
      </c>
      <c r="R6" s="3">
        <f>(pembobotan!R6-pembobotan!R$41)/pembobotan!R$40</f>
        <v>0.52375179468897615</v>
      </c>
      <c r="S6" s="3">
        <f>(pembobotan!S6-pembobotan!S$41)/pembobotan!S$40</f>
        <v>0.73638827980144617</v>
      </c>
      <c r="T6" s="3">
        <f>(pembobotan!T6-pembobotan!T$41)/pembobotan!T$40</f>
        <v>3.1097895860221533E-2</v>
      </c>
      <c r="U6" s="3">
        <f>(pembobotan!U6-pembobotan!U$41)/pembobotan!U$40</f>
        <v>0</v>
      </c>
      <c r="V6" s="3">
        <f>(pembobotan!V6-pembobotan!V$41)/pembobotan!V$40</f>
        <v>5.3005452635192076E-3</v>
      </c>
      <c r="W6" s="3">
        <f>(pembobotan!W6-pembobotan!W$41)/pembobotan!W$40</f>
        <v>0.36472872653451122</v>
      </c>
      <c r="X6" s="3">
        <f>(pembobotan!X6-pembobotan!X$41)/pembobotan!X$40</f>
        <v>0.70275838432114646</v>
      </c>
      <c r="Y6" s="3">
        <f>(pembobotan!Y6-pembobotan!Y$41)/pembobotan!Y$40</f>
        <v>0.54239886923026837</v>
      </c>
      <c r="Z6" s="3">
        <f>(pembobotan!Z6-pembobotan!Z$41)/pembobotan!Z$40</f>
        <v>0</v>
      </c>
      <c r="AA6" s="3">
        <f>SUM(C6:Z6)</f>
        <v>7.7236508536820647</v>
      </c>
      <c r="AB6" s="3">
        <f t="shared" ref="AB6:AB36" si="0">COUNTIF(D6:Z6,"&gt;0")</f>
        <v>21</v>
      </c>
      <c r="AC6" s="3" t="str">
        <f t="shared" ref="AC6:AC36" si="1">IF(AA6&gt;AA$39+AA$40,"Hirarki1",IF(AA6&gt;=AA$39,"Hirarki2","Hirarki3"))</f>
        <v>Hirarki3</v>
      </c>
    </row>
    <row r="7" spans="1:29">
      <c r="A7" s="4">
        <v>3</v>
      </c>
      <c r="B7" s="1" t="s">
        <v>4</v>
      </c>
      <c r="C7" s="3">
        <f>(pembobotan!C7-pembobotan!C$41)/pembobotan!C$40</f>
        <v>1.9886096232587733E-3</v>
      </c>
      <c r="D7" s="3">
        <f>(pembobotan!D7-pembobotan!D$41)/pembobotan!D$40</f>
        <v>1.5774198830353505</v>
      </c>
      <c r="E7" s="3">
        <f>(pembobotan!E7-pembobotan!E$41)/pembobotan!E$40</f>
        <v>1.1110806740235475</v>
      </c>
      <c r="F7" s="3">
        <f>(pembobotan!F7-pembobotan!F$41)/pembobotan!F$40</f>
        <v>0.8974254263191902</v>
      </c>
      <c r="G7" s="3">
        <f>(pembobotan!G7-pembobotan!G$41)/pembobotan!G$40</f>
        <v>1.6994587578389411</v>
      </c>
      <c r="H7" s="3">
        <f>(pembobotan!H7-pembobotan!H$41)/pembobotan!H$40</f>
        <v>0.5268543781347953</v>
      </c>
      <c r="I7" s="3">
        <f>(pembobotan!I7-pembobotan!I$41)/pembobotan!I$40</f>
        <v>0.92502235889764428</v>
      </c>
      <c r="J7" s="3">
        <f>(pembobotan!J7-pembobotan!J$41)/pembobotan!J$40</f>
        <v>2.0630034910385171</v>
      </c>
      <c r="K7" s="3">
        <f>(pembobotan!K7-pembobotan!K$41)/pembobotan!K$40</f>
        <v>0.56056816424379052</v>
      </c>
      <c r="L7" s="3">
        <f>(pembobotan!L7-pembobotan!L$41)/pembobotan!L$40</f>
        <v>1.2337958735051813</v>
      </c>
      <c r="M7" s="3">
        <f>(pembobotan!M7-pembobotan!M$41)/pembobotan!M$40</f>
        <v>1.7058869390692548</v>
      </c>
      <c r="N7" s="3">
        <f>(pembobotan!N7-pembobotan!N$41)/pembobotan!N$40</f>
        <v>0.39171699504658658</v>
      </c>
      <c r="O7" s="3">
        <f>(pembobotan!O7-pembobotan!O$41)/pembobotan!O$40</f>
        <v>0.48069220070205021</v>
      </c>
      <c r="P7" s="3">
        <f>(pembobotan!P7-pembobotan!P$41)/pembobotan!P$40</f>
        <v>0.12609013074062442</v>
      </c>
      <c r="Q7" s="3">
        <f>(pembobotan!Q7-pembobotan!Q$41)/pembobotan!Q$40</f>
        <v>0.42381203890377944</v>
      </c>
      <c r="R7" s="3">
        <f>(pembobotan!R7-pembobotan!R$41)/pembobotan!R$40</f>
        <v>1.3966714525039365</v>
      </c>
      <c r="S7" s="3">
        <f>(pembobotan!S7-pembobotan!S$41)/pembobotan!S$40</f>
        <v>1.4335025180134819</v>
      </c>
      <c r="T7" s="3">
        <f>(pembobotan!T7-pembobotan!T$41)/pembobotan!T$40</f>
        <v>0.97412614184667456</v>
      </c>
      <c r="U7" s="3">
        <f>(pembobotan!U7-pembobotan!U$41)/pembobotan!U$40</f>
        <v>0.32199738394476163</v>
      </c>
      <c r="V7" s="3">
        <f>(pembobotan!V7-pembobotan!V$41)/pembobotan!V$40</f>
        <v>1.2975176852962018</v>
      </c>
      <c r="W7" s="3">
        <f>(pembobotan!W7-pembobotan!W$41)/pembobotan!W$40</f>
        <v>0.39078077842983344</v>
      </c>
      <c r="X7" s="3">
        <f>(pembobotan!X7-pembobotan!X$41)/pembobotan!X$40</f>
        <v>1.0039405490302094</v>
      </c>
      <c r="Y7" s="3">
        <f>(pembobotan!Y7-pembobotan!Y$41)/pembobotan!Y$40</f>
        <v>0.21695954769210735</v>
      </c>
      <c r="Z7" s="3">
        <f>(pembobotan!Z7-pembobotan!Z$41)/pembobotan!Z$40</f>
        <v>0</v>
      </c>
      <c r="AA7" s="3">
        <f t="shared" ref="AA7:AA36" si="2">SUM(C7:Z7)</f>
        <v>20.760311977879716</v>
      </c>
      <c r="AB7" s="3">
        <f t="shared" si="0"/>
        <v>22</v>
      </c>
      <c r="AC7" s="3" t="str">
        <f t="shared" si="1"/>
        <v>Hirarki3</v>
      </c>
    </row>
    <row r="8" spans="1:29">
      <c r="A8" s="4">
        <v>4</v>
      </c>
      <c r="B8" s="1" t="s">
        <v>5</v>
      </c>
      <c r="C8" s="3">
        <f>(pembobotan!C8-pembobotan!C$41)/pembobotan!C$40</f>
        <v>6.3507210549231842E-3</v>
      </c>
      <c r="D8" s="3">
        <f>(pembobotan!D8-pembobotan!D$41)/pembobotan!D$40</f>
        <v>1.1413709946632438</v>
      </c>
      <c r="E8" s="3">
        <f>(pembobotan!E8-pembobotan!E$41)/pembobotan!E$40</f>
        <v>0.69499696482131357</v>
      </c>
      <c r="F8" s="3">
        <f>(pembobotan!F8-pembobotan!F$41)/pembobotan!F$40</f>
        <v>0.51632695760830116</v>
      </c>
      <c r="G8" s="3">
        <f>(pembobotan!G8-pembobotan!G$41)/pembobotan!G$40</f>
        <v>0.57149940529097132</v>
      </c>
      <c r="H8" s="3">
        <f>(pembobotan!H8-pembobotan!H$41)/pembobotan!H$40</f>
        <v>0.14368755767312599</v>
      </c>
      <c r="I8" s="3">
        <f>(pembobotan!I8-pembobotan!I$41)/pembobotan!I$40</f>
        <v>0.25227882515390299</v>
      </c>
      <c r="J8" s="3">
        <f>(pembobotan!J8-pembobotan!J$41)/pembobotan!J$40</f>
        <v>1.1326293676289898</v>
      </c>
      <c r="K8" s="3">
        <f>(pembobotan!K8-pembobotan!K$41)/pembobotan!K$40</f>
        <v>0.25225567390970571</v>
      </c>
      <c r="L8" s="3">
        <f>(pembobotan!L8-pembobotan!L$41)/pembobotan!L$40</f>
        <v>0.8982033959117719</v>
      </c>
      <c r="M8" s="3">
        <f>(pembobotan!M8-pembobotan!M$41)/pembobotan!M$40</f>
        <v>1.0156907056990836</v>
      </c>
      <c r="N8" s="3">
        <f>(pembobotan!N8-pembobotan!N$41)/pembobotan!N$40</f>
        <v>0.31067209951970659</v>
      </c>
      <c r="O8" s="3">
        <f>(pembobotan!O8-pembobotan!O$41)/pembobotan!O$40</f>
        <v>0.378497795828386</v>
      </c>
      <c r="P8" s="3">
        <f>(pembobotan!P8-pembobotan!P$41)/pembobotan!P$40</f>
        <v>0.10087210459249953</v>
      </c>
      <c r="Q8" s="3">
        <f>(pembobotan!Q8-pembobotan!Q$41)/pembobotan!Q$40</f>
        <v>0.17844717427527557</v>
      </c>
      <c r="R8" s="3">
        <f>(pembobotan!R8-pembobotan!R$41)/pembobotan!R$40</f>
        <v>1.4839634182854324</v>
      </c>
      <c r="S8" s="3">
        <f>(pembobotan!S8-pembobotan!S$41)/pembobotan!S$40</f>
        <v>0.87384742536438276</v>
      </c>
      <c r="T8" s="3">
        <f>(pembobotan!T8-pembobotan!T$41)/pembobotan!T$40</f>
        <v>2.4816532789117183</v>
      </c>
      <c r="U8" s="3">
        <f>(pembobotan!U8-pembobotan!U$41)/pembobotan!U$40</f>
        <v>0.43990447199021621</v>
      </c>
      <c r="V8" s="3">
        <f>(pembobotan!V8-pembobotan!V$41)/pembobotan!V$40</f>
        <v>1.4713197747263316</v>
      </c>
      <c r="W8" s="3">
        <f>(pembobotan!W8-pembobotan!W$41)/pembobotan!W$40</f>
        <v>0.18236436326725561</v>
      </c>
      <c r="X8" s="3">
        <f>(pembobotan!X8-pembobotan!X$41)/pembobotan!X$40</f>
        <v>0.40157621961208373</v>
      </c>
      <c r="Y8" s="3">
        <f>(pembobotan!Y8-pembobotan!Y$41)/pembobotan!Y$40</f>
        <v>0.32543932153816107</v>
      </c>
      <c r="Z8" s="3">
        <f>(pembobotan!Z8-pembobotan!Z$41)/pembobotan!Z$40</f>
        <v>0</v>
      </c>
      <c r="AA8" s="3">
        <f t="shared" si="2"/>
        <v>15.253848017326783</v>
      </c>
      <c r="AB8" s="3">
        <f t="shared" si="0"/>
        <v>22</v>
      </c>
      <c r="AC8" s="3" t="str">
        <f t="shared" si="1"/>
        <v>Hirarki3</v>
      </c>
    </row>
    <row r="9" spans="1:29">
      <c r="A9" s="4">
        <v>5</v>
      </c>
      <c r="B9" s="1" t="s">
        <v>6</v>
      </c>
      <c r="C9" s="3">
        <f>(pembobotan!C9-pembobotan!C$41)/pembobotan!C$40</f>
        <v>0</v>
      </c>
      <c r="D9" s="3">
        <f>(pembobotan!D9-pembobotan!D$41)/pembobotan!D$40</f>
        <v>1.094465337348316</v>
      </c>
      <c r="E9" s="3">
        <f>(pembobotan!E9-pembobotan!E$41)/pembobotan!E$40</f>
        <v>0.57154355659647504</v>
      </c>
      <c r="F9" s="3">
        <f>(pembobotan!F9-pembobotan!F$41)/pembobotan!F$40</f>
        <v>0.45485946265493199</v>
      </c>
      <c r="G9" s="3">
        <f>(pembobotan!G9-pembobotan!G$41)/pembobotan!G$40</f>
        <v>0.4511837410191879</v>
      </c>
      <c r="H9" s="3">
        <f>(pembobotan!H9-pembobotan!H$41)/pembobotan!H$40</f>
        <v>0.28737511534625199</v>
      </c>
      <c r="I9" s="3">
        <f>(pembobotan!I9-pembobotan!I$41)/pembobotan!I$40</f>
        <v>0.6727435337437413</v>
      </c>
      <c r="J9" s="3">
        <f>(pembobotan!J9-pembobotan!J$41)/pembobotan!J$40</f>
        <v>1.4562377583801296</v>
      </c>
      <c r="K9" s="3">
        <f>(pembobotan!K9-pembobotan!K$41)/pembobotan!K$40</f>
        <v>0.38305491223325683</v>
      </c>
      <c r="L9" s="3">
        <f>(pembobotan!L9-pembobotan!L$41)/pembobotan!L$40</f>
        <v>0.78962935904331599</v>
      </c>
      <c r="M9" s="3">
        <f>(pembobotan!M9-pembobotan!M$41)/pembobotan!M$40</f>
        <v>1.0082931040552447</v>
      </c>
      <c r="N9" s="3">
        <f>(pembobotan!N9-pembobotan!N$41)/pembobotan!N$40</f>
        <v>0.21611972140501329</v>
      </c>
      <c r="O9" s="3">
        <f>(pembobotan!O9-pembobotan!O$41)/pembobotan!O$40</f>
        <v>0.65101620882482392</v>
      </c>
      <c r="P9" s="3">
        <f>(pembobotan!P9-pembobotan!P$41)/pembobotan!P$40</f>
        <v>0.47914249681437276</v>
      </c>
      <c r="Q9" s="3">
        <f>(pembobotan!Q9-pembobotan!Q$41)/pembobotan!Q$40</f>
        <v>0.34797198983678734</v>
      </c>
      <c r="R9" s="3">
        <f>(pembobotan!R9-pembobotan!R$41)/pembobotan!R$40</f>
        <v>1.1846766784631604</v>
      </c>
      <c r="S9" s="3">
        <f>(pembobotan!S9-pembobotan!S$41)/pembobotan!S$40</f>
        <v>0.68729572781468307</v>
      </c>
      <c r="T9" s="3">
        <f>(pembobotan!T9-pembobotan!T$41)/pembobotan!T$40</f>
        <v>0.91790279370203554</v>
      </c>
      <c r="U9" s="3">
        <f>(pembobotan!U9-pembobotan!U$41)/pembobotan!U$40</f>
        <v>0.30983656320464747</v>
      </c>
      <c r="V9" s="3">
        <f>(pembobotan!V9-pembobotan!V$41)/pembobotan!V$40</f>
        <v>1.1106037207405244</v>
      </c>
      <c r="W9" s="3">
        <f>(pembobotan!W9-pembobotan!W$41)/pembobotan!W$40</f>
        <v>0.15631231137193338</v>
      </c>
      <c r="X9" s="3">
        <f>(pembobotan!X9-pembobotan!X$41)/pembobotan!X$40</f>
        <v>1.0039405490302094</v>
      </c>
      <c r="Y9" s="3">
        <f>(pembobotan!Y9-pembobotan!Y$41)/pembobotan!Y$40</f>
        <v>0</v>
      </c>
      <c r="Z9" s="3">
        <f>(pembobotan!Z9-pembobotan!Z$41)/pembobotan!Z$40</f>
        <v>0</v>
      </c>
      <c r="AA9" s="3">
        <f t="shared" si="2"/>
        <v>14.234204641629043</v>
      </c>
      <c r="AB9" s="3">
        <f t="shared" si="0"/>
        <v>21</v>
      </c>
      <c r="AC9" s="3" t="str">
        <f t="shared" si="1"/>
        <v>Hirarki3</v>
      </c>
    </row>
    <row r="10" spans="1:29">
      <c r="A10" s="4">
        <v>6</v>
      </c>
      <c r="B10" s="1" t="s">
        <v>7</v>
      </c>
      <c r="C10" s="3">
        <f>(pembobotan!C10-pembobotan!C$41)/pembobotan!C$40</f>
        <v>7.0229318800349341E-2</v>
      </c>
      <c r="D10" s="3">
        <f>(pembobotan!D10-pembobotan!D$41)/pembobotan!D$40</f>
        <v>0.94332488600021513</v>
      </c>
      <c r="E10" s="3">
        <f>(pembobotan!E10-pembobotan!E$41)/pembobotan!E$40</f>
        <v>0.72700340399071617</v>
      </c>
      <c r="F10" s="3">
        <f>(pembobotan!F10-pembobotan!F$41)/pembobotan!F$40</f>
        <v>0.57779445256167039</v>
      </c>
      <c r="G10" s="3">
        <f>(pembobotan!G10-pembobotan!G$41)/pembobotan!G$40</f>
        <v>0.9023674820383758</v>
      </c>
      <c r="H10" s="3">
        <f>(pembobotan!H10-pembobotan!H$41)/pembobotan!H$40</f>
        <v>0.67054193580792132</v>
      </c>
      <c r="I10" s="3">
        <f>(pembobotan!I10-pembobotan!I$41)/pembobotan!I$40</f>
        <v>0.42046470858983831</v>
      </c>
      <c r="J10" s="3">
        <f>(pembobotan!J10-pembobotan!J$41)/pembobotan!J$40</f>
        <v>1.2944335630045596</v>
      </c>
      <c r="K10" s="3">
        <f>(pembobotan!K10-pembobotan!K$41)/pembobotan!K$40</f>
        <v>0.76610982446651366</v>
      </c>
      <c r="L10" s="3">
        <f>(pembobotan!L10-pembobotan!L$41)/pembobotan!L$40</f>
        <v>0.88833302892373045</v>
      </c>
      <c r="M10" s="3">
        <f>(pembobotan!M10-pembobotan!M$41)/pembobotan!M$40</f>
        <v>1.418120235123921</v>
      </c>
      <c r="N10" s="3">
        <f>(pembobotan!N10-pembobotan!N$41)/pembobotan!N$40</f>
        <v>0.20936598011110663</v>
      </c>
      <c r="O10" s="3">
        <f>(pembobotan!O10-pembobotan!O$41)/pembobotan!O$40</f>
        <v>0.59424153945056601</v>
      </c>
      <c r="P10" s="3">
        <f>(pembobotan!P10-pembobotan!P$41)/pembobotan!P$40</f>
        <v>0.26478927455531126</v>
      </c>
      <c r="Q10" s="3">
        <f>(pembobotan!Q10-pembobotan!Q$41)/pembobotan!Q$40</f>
        <v>0.77178402874056684</v>
      </c>
      <c r="R10" s="3">
        <f>(pembobotan!R10-pembobotan!R$41)/pembobotan!R$40</f>
        <v>1.5961959457187846</v>
      </c>
      <c r="S10" s="3">
        <f>(pembobotan!S10-pembobotan!S$41)/pembobotan!S$40</f>
        <v>0.78548083178820927</v>
      </c>
      <c r="T10" s="3">
        <f>(pembobotan!T10-pembobotan!T$41)/pembobotan!T$40</f>
        <v>1.0810122872205485</v>
      </c>
      <c r="U10" s="3">
        <f>(pembobotan!U10-pembobotan!U$41)/pembobotan!U$40</f>
        <v>1.1447033435803102</v>
      </c>
      <c r="V10" s="3">
        <f>(pembobotan!V10-pembobotan!V$41)/pembobotan!V$40</f>
        <v>0.59645083017916134</v>
      </c>
      <c r="W10" s="3">
        <f>(pembobotan!W10-pembobotan!W$41)/pembobotan!W$40</f>
        <v>0.10420820758128892</v>
      </c>
      <c r="X10" s="3">
        <f>(pembobotan!X10-pembobotan!X$41)/pembobotan!X$40</f>
        <v>0</v>
      </c>
      <c r="Y10" s="3">
        <f>(pembobotan!Y10-pembobotan!Y$41)/pembobotan!Y$40</f>
        <v>0</v>
      </c>
      <c r="Z10" s="3">
        <f>(pembobotan!Z10-pembobotan!Z$41)/pembobotan!Z$40</f>
        <v>0.44518884895804561</v>
      </c>
      <c r="AA10" s="3">
        <f t="shared" si="2"/>
        <v>16.272143957191712</v>
      </c>
      <c r="AB10" s="3">
        <f t="shared" si="0"/>
        <v>21</v>
      </c>
      <c r="AC10" s="3" t="str">
        <f t="shared" si="1"/>
        <v>Hirarki3</v>
      </c>
    </row>
    <row r="11" spans="1:29">
      <c r="A11" s="4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>
      <c r="A12" s="4">
        <v>7</v>
      </c>
      <c r="B12" s="1" t="s">
        <v>8</v>
      </c>
      <c r="C12" s="3">
        <f>(pembobotan!C12-pembobotan!C$41)/pembobotan!C$40</f>
        <v>3.224827770501084E-2</v>
      </c>
      <c r="D12" s="3">
        <f>(pembobotan!D12-pembobotan!D$41)/pembobotan!D$40</f>
        <v>5.3854643583806018E-2</v>
      </c>
      <c r="E12" s="3">
        <f>(pembobotan!E12-pembobotan!E$41)/pembobotan!E$40</f>
        <v>0.1005916659609796</v>
      </c>
      <c r="F12" s="3">
        <f>(pembobotan!F12-pembobotan!F$41)/pembobotan!F$40</f>
        <v>0.20898948284145524</v>
      </c>
      <c r="G12" s="3">
        <f>(pembobotan!G12-pembobotan!G$41)/pembobotan!G$40</f>
        <v>7.519729016986465E-2</v>
      </c>
      <c r="H12" s="3">
        <f>(pembobotan!H12-pembobotan!H$41)/pembobotan!H$40</f>
        <v>0.81422949348104734</v>
      </c>
      <c r="I12" s="3">
        <f>(pembobotan!I12-pembobotan!I$41)/pembobotan!I$40</f>
        <v>0.50455765030780597</v>
      </c>
      <c r="J12" s="3">
        <f>(pembobotan!J12-pembobotan!J$41)/pembobotan!J$40</f>
        <v>0.24270629306335495</v>
      </c>
      <c r="K12" s="3">
        <f>(pembobotan!K12-pembobotan!K$41)/pembobotan!K$40</f>
        <v>3.737121094958603E-2</v>
      </c>
      <c r="L12" s="3">
        <f>(pembobotan!L12-pembobotan!L$41)/pembobotan!L$40</f>
        <v>4.935183494020725E-2</v>
      </c>
      <c r="M12" s="3">
        <f>(pembobotan!M12-pembobotan!M$41)/pembobotan!M$40</f>
        <v>0.21453044767132867</v>
      </c>
      <c r="N12" s="3">
        <f>(pembobotan!N12-pembobotan!N$41)/pembobotan!N$40</f>
        <v>1.350748258781333E-2</v>
      </c>
      <c r="O12" s="3">
        <f>(pembobotan!O12-pembobotan!O$41)/pembobotan!O$40</f>
        <v>0.15896907424792212</v>
      </c>
      <c r="P12" s="3">
        <f>(pembobotan!P12-pembobotan!P$41)/pembobotan!P$40</f>
        <v>0.17022167649984296</v>
      </c>
      <c r="Q12" s="3">
        <f>(pembobotan!Q12-pembobotan!Q$41)/pembobotan!Q$40</f>
        <v>4.4611793568818892E-2</v>
      </c>
      <c r="R12" s="3">
        <f>(pembobotan!R12-pembobotan!R$41)/pembobotan!R$40</f>
        <v>0.29928673982227211</v>
      </c>
      <c r="S12" s="3">
        <f>(pembobotan!S12-pembobotan!S$41)/pembobotan!S$40</f>
        <v>0.28473680152322584</v>
      </c>
      <c r="T12" s="3">
        <f>(pembobotan!T12-pembobotan!T$41)/pembobotan!T$40</f>
        <v>0</v>
      </c>
      <c r="U12" s="3">
        <f>(pembobotan!U12-pembobotan!U$41)/pembobotan!U$40</f>
        <v>9.0413058546066072E-2</v>
      </c>
      <c r="V12" s="3">
        <f>(pembobotan!V12-pembobotan!V$41)/pembobotan!V$40</f>
        <v>6.7791184159745652E-2</v>
      </c>
      <c r="W12" s="3">
        <f>(pembobotan!W12-pembobotan!W$41)/pembobotan!W$40</f>
        <v>0.28657257084854454</v>
      </c>
      <c r="X12" s="3">
        <f>(pembobotan!X12-pembobotan!X$41)/pembobotan!X$40</f>
        <v>0.70275838432114646</v>
      </c>
      <c r="Y12" s="3">
        <f>(pembobotan!Y12-pembobotan!Y$41)/pembobotan!Y$40</f>
        <v>0.21695954769210735</v>
      </c>
      <c r="Z12" s="3">
        <f>(pembobotan!Z12-pembobotan!Z$41)/pembobotan!Z$40</f>
        <v>0</v>
      </c>
      <c r="AA12" s="3">
        <f t="shared" si="2"/>
        <v>4.6694566044919519</v>
      </c>
      <c r="AB12" s="3">
        <f t="shared" si="0"/>
        <v>21</v>
      </c>
      <c r="AC12" s="3" t="str">
        <f t="shared" si="1"/>
        <v>Hirarki3</v>
      </c>
    </row>
    <row r="13" spans="1:29">
      <c r="A13" s="4">
        <v>8</v>
      </c>
      <c r="B13" s="1" t="s">
        <v>9</v>
      </c>
      <c r="C13" s="3">
        <f>(pembobotan!C13-pembobotan!C$41)/pembobotan!C$40</f>
        <v>1.1778687768532737E-2</v>
      </c>
      <c r="D13" s="3">
        <f>(pembobotan!D13-pembobotan!D$41)/pembobotan!D$40</f>
        <v>2.5120585361994681</v>
      </c>
      <c r="E13" s="3">
        <f>(pembobotan!E13-pembobotan!E$41)/pembobotan!E$40</f>
        <v>2.857717782982375</v>
      </c>
      <c r="F13" s="3">
        <f>(pembobotan!F13-pembobotan!F$41)/pembobotan!F$40</f>
        <v>2.5078737940974629</v>
      </c>
      <c r="G13" s="3">
        <f>(pembobotan!G13-pembobotan!G$41)/pembobotan!G$40</f>
        <v>2.5867867818433439</v>
      </c>
      <c r="H13" s="3">
        <f>(pembobotan!H13-pembobotan!H$41)/pembobotan!H$40</f>
        <v>0.62264608325021265</v>
      </c>
      <c r="I13" s="3">
        <f>(pembobotan!I13-pembobotan!I$41)/pembobotan!I$40</f>
        <v>0.84092941717967662</v>
      </c>
      <c r="J13" s="3">
        <f>(pembobotan!J13-pembobotan!J$41)/pembobotan!J$40</f>
        <v>2.9933776144480442</v>
      </c>
      <c r="K13" s="3">
        <f>(pembobotan!K13-pembobotan!K$41)/pembobotan!K$40</f>
        <v>0.68202459982994512</v>
      </c>
      <c r="L13" s="3">
        <f>(pembobotan!L13-pembobotan!L$41)/pembobotan!L$40</f>
        <v>0.67118495518681864</v>
      </c>
      <c r="M13" s="3">
        <f>(pembobotan!M13-pembobotan!M$41)/pembobotan!M$40</f>
        <v>2.5677075305764889</v>
      </c>
      <c r="N13" s="3">
        <f>(pembobotan!N13-pembobotan!N$41)/pembobotan!N$40</f>
        <v>0.59432923386378655</v>
      </c>
      <c r="O13" s="3">
        <f>(pembobotan!O13-pembobotan!O$41)/pembobotan!O$40</f>
        <v>1.3285272633576348</v>
      </c>
      <c r="P13" s="3">
        <f>(pembobotan!P13-pembobotan!P$41)/pembobotan!P$40</f>
        <v>1.5193860754245243</v>
      </c>
      <c r="Q13" s="3">
        <f>(pembobotan!Q13-pembobotan!Q$41)/pembobotan!Q$40</f>
        <v>0.76286167002680305</v>
      </c>
      <c r="R13" s="3">
        <f>(pembobotan!R13-pembobotan!R$41)/pembobotan!R$40</f>
        <v>1.5712553840669286</v>
      </c>
      <c r="S13" s="3">
        <f>(pembobotan!S13-pembobotan!S$41)/pembobotan!S$40</f>
        <v>1.2469508204637823</v>
      </c>
      <c r="T13" s="3">
        <f>(pembobotan!T13-pembobotan!T$41)/pembobotan!T$40</f>
        <v>2.7693603022013176</v>
      </c>
      <c r="U13" s="3">
        <f>(pembobotan!U13-pembobotan!U$41)/pembobotan!U$40</f>
        <v>3.1147563034788028</v>
      </c>
      <c r="V13" s="3">
        <f>(pembobotan!V13-pembobotan!V$41)/pembobotan!V$40</f>
        <v>3.2908016804459246</v>
      </c>
      <c r="W13" s="3">
        <f>(pembobotan!W13-pembobotan!W$41)/pembobotan!W$40</f>
        <v>0.20841641516257783</v>
      </c>
      <c r="X13" s="3">
        <f>(pembobotan!X13-pembobotan!X$41)/pembobotan!X$40</f>
        <v>0.40157621961208373</v>
      </c>
      <c r="Y13" s="3">
        <f>(pembobotan!Y13-pembobotan!Y$41)/pembobotan!Y$40</f>
        <v>0.21695954769210735</v>
      </c>
      <c r="Z13" s="3">
        <f>(pembobotan!Z13-pembobotan!Z$41)/pembobotan!Z$40</f>
        <v>0</v>
      </c>
      <c r="AA13" s="3">
        <f t="shared" si="2"/>
        <v>35.879266699158642</v>
      </c>
      <c r="AB13" s="3">
        <f t="shared" si="0"/>
        <v>22</v>
      </c>
      <c r="AC13" s="3" t="str">
        <f t="shared" si="1"/>
        <v>Hirarki2</v>
      </c>
    </row>
    <row r="14" spans="1:29">
      <c r="A14" s="4">
        <v>9</v>
      </c>
      <c r="B14" s="1" t="s">
        <v>10</v>
      </c>
      <c r="C14" s="3">
        <f>(pembobotan!C14-pembobotan!C$41)/pembobotan!C$40</f>
        <v>5.8893438842663702E-2</v>
      </c>
      <c r="D14" s="3">
        <f>(pembobotan!D14-pembobotan!D$41)/pembobotan!D$40</f>
        <v>2.4095609887335145</v>
      </c>
      <c r="E14" s="3">
        <f>(pembobotan!E14-pembobotan!E$41)/pembobotan!E$40</f>
        <v>2.0164056676723638</v>
      </c>
      <c r="F14" s="3">
        <f>(pembobotan!F14-pembobotan!F$41)/pembobotan!F$40</f>
        <v>2.0038403354798358</v>
      </c>
      <c r="G14" s="3">
        <f>(pembobotan!G14-pembobotan!G$41)/pembobotan!G$40</f>
        <v>2.6168656979112899</v>
      </c>
      <c r="H14" s="3">
        <f>(pembobotan!H14-pembobotan!H$41)/pembobotan!H$40</f>
        <v>0.43106267301937795</v>
      </c>
      <c r="I14" s="3">
        <f>(pembobotan!I14-pembobotan!I$41)/pembobotan!I$40</f>
        <v>0.6727435337437413</v>
      </c>
      <c r="J14" s="3">
        <f>(pembobotan!J14-pembobotan!J$41)/pembobotan!J$40</f>
        <v>1.8607482468190546</v>
      </c>
      <c r="K14" s="3">
        <f>(pembobotan!K14-pembobotan!K$41)/pembobotan!K$40</f>
        <v>0.49516854508201491</v>
      </c>
      <c r="L14" s="3">
        <f>(pembobotan!L14-pembobotan!L$41)/pembobotan!L$40</f>
        <v>1.3917217453138444</v>
      </c>
      <c r="M14" s="3">
        <f>(pembobotan!M14-pembobotan!M$41)/pembobotan!M$40</f>
        <v>2.217800972822908</v>
      </c>
      <c r="N14" s="3">
        <f>(pembobotan!N14-pembobotan!N$41)/pembobotan!N$40</f>
        <v>1.1008598309067865</v>
      </c>
      <c r="O14" s="3">
        <f>(pembobotan!O14-pembobotan!O$41)/pembobotan!O$40</f>
        <v>1.0560088503611971</v>
      </c>
      <c r="P14" s="3">
        <f>(pembobotan!P14-pembobotan!P$41)/pembobotan!P$40</f>
        <v>1.3617734119987437</v>
      </c>
      <c r="Q14" s="3">
        <f>(pembobotan!Q14-pembobotan!Q$41)/pembobotan!Q$40</f>
        <v>0.93238648558831483</v>
      </c>
      <c r="R14" s="3">
        <f>(pembobotan!R14-pembobotan!R$41)/pembobotan!R$40</f>
        <v>1.5837256648928566</v>
      </c>
      <c r="S14" s="3">
        <f>(pembobotan!S14-pembobotan!S$41)/pembobotan!S$40</f>
        <v>1.4825950700002448</v>
      </c>
      <c r="T14" s="3">
        <f>(pembobotan!T14-pembobotan!T$41)/pembobotan!T$40</f>
        <v>2.2592312422955643</v>
      </c>
      <c r="U14" s="3">
        <f>(pembobotan!U14-pembobotan!U$41)/pembobotan!U$40</f>
        <v>2.8197242176969026</v>
      </c>
      <c r="V14" s="3">
        <f>(pembobotan!V14-pembobotan!V$41)/pembobotan!V$40</f>
        <v>3.5075660841172103</v>
      </c>
      <c r="W14" s="3">
        <f>(pembobotan!W14-pembobotan!W$41)/pembobotan!W$40</f>
        <v>0.62524924548773353</v>
      </c>
      <c r="X14" s="3">
        <f>(pembobotan!X14-pembobotan!X$41)/pembobotan!X$40</f>
        <v>0.40157621961208373</v>
      </c>
      <c r="Y14" s="3">
        <f>(pembobotan!Y14-pembobotan!Y$41)/pembobotan!Y$40</f>
        <v>0.54239886923026837</v>
      </c>
      <c r="Z14" s="3">
        <f>(pembobotan!Z14-pembobotan!Z$41)/pembobotan!Z$40</f>
        <v>0</v>
      </c>
      <c r="AA14" s="3">
        <f t="shared" si="2"/>
        <v>33.847907037628516</v>
      </c>
      <c r="AB14" s="3">
        <f t="shared" si="0"/>
        <v>22</v>
      </c>
      <c r="AC14" s="3" t="str">
        <f t="shared" si="1"/>
        <v>Hirarki2</v>
      </c>
    </row>
    <row r="15" spans="1:29">
      <c r="A15" s="4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>
      <c r="A16" s="4">
        <v>10</v>
      </c>
      <c r="B16" s="1" t="s">
        <v>11</v>
      </c>
      <c r="C16" s="3">
        <f>(pembobotan!C16-pembobotan!C$41)/pembobotan!C$40</f>
        <v>7.7859122537758787E-3</v>
      </c>
      <c r="D16" s="3">
        <f>(pembobotan!D16-pembobotan!D$41)/pembobotan!D$40</f>
        <v>3.9296517350506202</v>
      </c>
      <c r="E16" s="3">
        <f>(pembobotan!E16-pembobotan!E$41)/pembobotan!E$40</f>
        <v>4.2202776219083713</v>
      </c>
      <c r="F16" s="3">
        <f>(pembobotan!F16-pembobotan!F$41)/pembobotan!F$40</f>
        <v>4.0076806709596715</v>
      </c>
      <c r="G16" s="3">
        <f>(pembobotan!G16-pembobotan!G$41)/pembobotan!G$40</f>
        <v>4.481758494123933</v>
      </c>
      <c r="H16" s="3">
        <f>(pembobotan!H16-pembobotan!H$41)/pembobotan!H$40</f>
        <v>1.8679382497506378</v>
      </c>
      <c r="I16" s="3">
        <f>(pembobotan!I16-pembobotan!I$41)/pembobotan!I$40</f>
        <v>2.1864164846671592</v>
      </c>
      <c r="J16" s="3">
        <f>(pembobotan!J16-pembobotan!J$41)/pembobotan!J$40</f>
        <v>4.0855559332331417</v>
      </c>
      <c r="K16" s="3">
        <f>(pembobotan!K16-pembobotan!K$41)/pembobotan!K$40</f>
        <v>2.7467840047945735</v>
      </c>
      <c r="L16" s="3">
        <f>(pembobotan!L16-pembobotan!L$41)/pembobotan!L$40</f>
        <v>2.7834434906276888</v>
      </c>
      <c r="M16" s="3">
        <f>(pembobotan!M16-pembobotan!M$41)/pembobotan!M$40</f>
        <v>3.7276514683304316</v>
      </c>
      <c r="N16" s="3">
        <f>(pembobotan!N16-pembobotan!N$41)/pembobotan!N$40</f>
        <v>0.68888161197847986</v>
      </c>
      <c r="O16" s="3">
        <f>(pembobotan!O16-pembobotan!O$41)/pembobotan!O$40</f>
        <v>3.8833873851992404</v>
      </c>
      <c r="P16" s="3">
        <f>(pembobotan!P16-pembobotan!P$41)/pembobotan!P$40</f>
        <v>3.9150985594963883</v>
      </c>
      <c r="Q16" s="3">
        <f>(pembobotan!Q16-pembobotan!Q$41)/pembobotan!Q$40</f>
        <v>2.1815167055152438</v>
      </c>
      <c r="R16" s="3">
        <f>(pembobotan!R16-pembobotan!R$41)/pembobotan!R$40</f>
        <v>2.8432240283115848</v>
      </c>
      <c r="S16" s="3">
        <f>(pembobotan!S16-pembobotan!S$41)/pembobotan!S$40</f>
        <v>2.2680759017884542</v>
      </c>
      <c r="T16" s="3">
        <f>(pembobotan!T16-pembobotan!T$41)/pembobotan!T$40</f>
        <v>2.0020042758755863</v>
      </c>
      <c r="U16" s="3">
        <f>(pembobotan!U16-pembobotan!U$41)/pembobotan!U$40</f>
        <v>2.6938861596035477</v>
      </c>
      <c r="V16" s="3">
        <f>(pembobotan!V16-pembobotan!V$41)/pembobotan!V$40</f>
        <v>2.5612792665457813</v>
      </c>
      <c r="W16" s="3">
        <f>(pembobotan!W16-pembobotan!W$41)/pembobotan!W$40</f>
        <v>1.9539038921491674</v>
      </c>
      <c r="X16" s="3">
        <f>(pembobotan!X16-pembobotan!X$41)/pembobotan!X$40</f>
        <v>2.9114275921876067</v>
      </c>
      <c r="Y16" s="3">
        <f>(pembobotan!Y16-pembobotan!Y$41)/pembobotan!Y$40</f>
        <v>4.3391909538421469</v>
      </c>
      <c r="Z16" s="3">
        <f>(pembobotan!Z16-pembobotan!Z$41)/pembobotan!Z$40</f>
        <v>4.0066996406224105</v>
      </c>
      <c r="AA16" s="3">
        <f t="shared" si="2"/>
        <v>70.293520038815643</v>
      </c>
      <c r="AB16" s="3">
        <f t="shared" si="0"/>
        <v>23</v>
      </c>
      <c r="AC16" s="3" t="str">
        <f t="shared" si="1"/>
        <v>Hirarki1</v>
      </c>
    </row>
    <row r="17" spans="1:29">
      <c r="A17" s="4">
        <v>11</v>
      </c>
      <c r="B17" s="1" t="s">
        <v>12</v>
      </c>
      <c r="C17" s="3">
        <f>(pembobotan!C17-pembobotan!C$41)/pembobotan!C$40</f>
        <v>6.813432971493177E-3</v>
      </c>
      <c r="D17" s="3">
        <f>(pembobotan!D17-pembobotan!D$41)/pembobotan!D$40</f>
        <v>0.37003351881776397</v>
      </c>
      <c r="E17" s="3">
        <f>(pembobotan!E17-pembobotan!E$41)/pembobotan!E$40</f>
        <v>0.54868181433261598</v>
      </c>
      <c r="F17" s="3">
        <f>(pembobotan!F17-pembobotan!F$41)/pembobotan!F$40</f>
        <v>0.87283842833784253</v>
      </c>
      <c r="G17" s="3">
        <f>(pembobotan!G17-pembobotan!G$41)/pembobotan!G$40</f>
        <v>0.79709127580056527</v>
      </c>
      <c r="H17" s="3">
        <f>(pembobotan!H17-pembobotan!H$41)/pembobotan!H$40</f>
        <v>1.1973963139427166</v>
      </c>
      <c r="I17" s="3">
        <f>(pembobotan!I17-pembobotan!I$41)/pembobotan!I$40</f>
        <v>1.5977658926413856</v>
      </c>
      <c r="J17" s="3">
        <f>(pembobotan!J17-pembobotan!J$41)/pembobotan!J$40</f>
        <v>0.8494720257217423</v>
      </c>
      <c r="K17" s="3">
        <f>(pembobotan!K17-pembobotan!K$41)/pembobotan!K$40</f>
        <v>0.57925376971858344</v>
      </c>
      <c r="L17" s="3">
        <f>(pembobotan!L17-pembobotan!L$41)/pembobotan!L$40</f>
        <v>0.94755523085197924</v>
      </c>
      <c r="M17" s="3">
        <f>(pembobotan!M17-pembobotan!M$41)/pembobotan!M$40</f>
        <v>0.76195296931540879</v>
      </c>
      <c r="N17" s="3">
        <f>(pembobotan!N17-pembobotan!N$41)/pembobotan!N$40</f>
        <v>8.7798636820786646E-2</v>
      </c>
      <c r="O17" s="3">
        <f>(pembobotan!O17-pembobotan!O$41)/pembobotan!O$40</f>
        <v>1.5480559849380988</v>
      </c>
      <c r="P17" s="3">
        <f>(pembobotan!P17-pembobotan!P$41)/pembobotan!P$40</f>
        <v>0.52957854911062252</v>
      </c>
      <c r="Q17" s="3">
        <f>(pembobotan!Q17-pembobotan!Q$41)/pembobotan!Q$40</f>
        <v>1.6327916446187714</v>
      </c>
      <c r="R17" s="3">
        <f>(pembobotan!R17-pembobotan!R$41)/pembobotan!R$40</f>
        <v>1.9952449321484806</v>
      </c>
      <c r="S17" s="3">
        <f>(pembobotan!S17-pembobotan!S$41)/pembobotan!S$40</f>
        <v>1.7575133611261182</v>
      </c>
      <c r="T17" s="3">
        <f>(pembobotan!T17-pembobotan!T$41)/pembobotan!T$40</f>
        <v>0.2500188448629731</v>
      </c>
      <c r="U17" s="3">
        <f>(pembobotan!U17-pembobotan!U$41)/pembobotan!U$40</f>
        <v>0.30772163785854068</v>
      </c>
      <c r="V17" s="3">
        <f>(pembobotan!V17-pembobotan!V$41)/pembobotan!V$40</f>
        <v>0.153715812642057</v>
      </c>
      <c r="W17" s="3">
        <f>(pembobotan!W17-pembobotan!W$41)/pembobotan!W$40</f>
        <v>1.354706698556756</v>
      </c>
      <c r="X17" s="3">
        <f>(pembobotan!X17-pembobotan!X$41)/pembobotan!X$40</f>
        <v>0.90354649412718835</v>
      </c>
      <c r="Y17" s="3">
        <f>(pembobotan!Y17-pembobotan!Y$41)/pembobotan!Y$40</f>
        <v>0.75935841692237571</v>
      </c>
      <c r="Z17" s="3">
        <f>(pembobotan!Z17-pembobotan!Z$41)/pembobotan!Z$40</f>
        <v>1.7807553958321825</v>
      </c>
      <c r="AA17" s="3">
        <f t="shared" si="2"/>
        <v>21.589661082017052</v>
      </c>
      <c r="AB17" s="3">
        <f t="shared" si="0"/>
        <v>23</v>
      </c>
      <c r="AC17" s="3" t="str">
        <f t="shared" si="1"/>
        <v>Hirarki3</v>
      </c>
    </row>
    <row r="18" spans="1:29">
      <c r="A18" s="4">
        <v>12</v>
      </c>
      <c r="B18" s="1" t="s">
        <v>13</v>
      </c>
      <c r="C18" s="3">
        <f>(pembobotan!C18-pembobotan!C$41)/pembobotan!C$40</f>
        <v>9.9430481162938698E-3</v>
      </c>
      <c r="D18" s="3">
        <f>(pembobotan!D18-pembobotan!D$41)/pembobotan!D$40</f>
        <v>0.71400833912723471</v>
      </c>
      <c r="E18" s="3">
        <f>(pembobotan!E18-pembobotan!E$41)/pembobotan!E$40</f>
        <v>0.93275908436544719</v>
      </c>
      <c r="F18" s="3">
        <f>(pembobotan!F18-pembobotan!F$41)/pembobotan!F$40</f>
        <v>1.1801759031046883</v>
      </c>
      <c r="G18" s="3">
        <f>(pembobotan!G18-pembobotan!G$41)/pembobotan!G$40</f>
        <v>1.3385117650235907</v>
      </c>
      <c r="H18" s="3">
        <f>(pembobotan!H18-pembobotan!H$41)/pembobotan!H$40</f>
        <v>1.6284589869620947</v>
      </c>
      <c r="I18" s="3">
        <f>(pembobotan!I18-pembobotan!I$41)/pembobotan!I$40</f>
        <v>2.0182306012312239</v>
      </c>
      <c r="J18" s="3">
        <f>(pembobotan!J18-pembobotan!J$41)/pembobotan!J$40</f>
        <v>1.1730804164728823</v>
      </c>
      <c r="K18" s="3">
        <f>(pembobotan!K18-pembobotan!K$41)/pembobotan!K$40</f>
        <v>1.3266779887103042</v>
      </c>
      <c r="L18" s="3">
        <f>(pembobotan!L18-pembobotan!L$41)/pembobotan!L$40</f>
        <v>1.7865364248355025</v>
      </c>
      <c r="M18" s="3">
        <f>(pembobotan!M18-pembobotan!M$41)/pembobotan!M$40</f>
        <v>0.64359134301398602</v>
      </c>
      <c r="N18" s="3">
        <f>(pembobotan!N18-pembobotan!N$41)/pembobotan!N$40</f>
        <v>9.4552378114693317E-2</v>
      </c>
      <c r="O18" s="3">
        <f>(pembobotan!O18-pembobotan!O$41)/pembobotan!O$40</f>
        <v>1.7373048828522919</v>
      </c>
      <c r="P18" s="3">
        <f>(pembobotan!P18-pembobotan!P$41)/pembobotan!P$40</f>
        <v>0.24587575494421762</v>
      </c>
      <c r="Q18" s="3">
        <f>(pembobotan!Q18-pembobotan!Q$41)/pembobotan!Q$40</f>
        <v>1.2982031928526296</v>
      </c>
      <c r="R18" s="3">
        <f>(pembobotan!R18-pembobotan!R$41)/pembobotan!R$40</f>
        <v>1.1472658359853765</v>
      </c>
      <c r="S18" s="3">
        <f>(pembobotan!S18-pembobotan!S$41)/pembobotan!S$40</f>
        <v>1.5905986843711237</v>
      </c>
      <c r="T18" s="3">
        <f>(pembobotan!T18-pembobotan!T$41)/pembobotan!T$40</f>
        <v>0.12315590545968527</v>
      </c>
      <c r="U18" s="3">
        <f>(pembobotan!U18-pembobotan!U$41)/pembobotan!U$40</f>
        <v>0.31618133924296793</v>
      </c>
      <c r="V18" s="3">
        <f>(pembobotan!V18-pembobotan!V$41)/pembobotan!V$40</f>
        <v>0.31356909874713623</v>
      </c>
      <c r="W18" s="3">
        <f>(pembobotan!W18-pembobotan!W$41)/pembobotan!W$40</f>
        <v>1.6152272175099782</v>
      </c>
      <c r="X18" s="3">
        <f>(pembobotan!X18-pembobotan!X$41)/pembobotan!X$40</f>
        <v>1.4055167686422929</v>
      </c>
      <c r="Y18" s="3">
        <f>(pembobotan!Y18-pembobotan!Y$41)/pembobotan!Y$40</f>
        <v>0.21695954769210735</v>
      </c>
      <c r="Z18" s="3">
        <f>(pembobotan!Z18-pembobotan!Z$41)/pembobotan!Z$40</f>
        <v>1.7807553958321825</v>
      </c>
      <c r="AA18" s="3">
        <f t="shared" si="2"/>
        <v>24.637139903209935</v>
      </c>
      <c r="AB18" s="3">
        <f t="shared" si="0"/>
        <v>23</v>
      </c>
      <c r="AC18" s="3" t="str">
        <f t="shared" si="1"/>
        <v>Hirarki3</v>
      </c>
    </row>
    <row r="19" spans="1:29">
      <c r="A19" s="4">
        <v>13</v>
      </c>
      <c r="B19" s="1" t="s">
        <v>14</v>
      </c>
      <c r="C19" s="3">
        <f>(pembobotan!C19-pembobotan!C$41)/pembobotan!C$40</f>
        <v>2.1874705855846513E-2</v>
      </c>
      <c r="D19" s="3">
        <f>(pembobotan!D19-pembobotan!D$41)/pembobotan!D$40</f>
        <v>1.236919555860319</v>
      </c>
      <c r="E19" s="3">
        <f>(pembobotan!E19-pembobotan!E$41)/pembobotan!E$40</f>
        <v>1.4220003688120297</v>
      </c>
      <c r="F19" s="3">
        <f>(pembobotan!F19-pembobotan!F$41)/pembobotan!F$40</f>
        <v>1.8809053455730973</v>
      </c>
      <c r="G19" s="3">
        <f>(pembobotan!G19-pembobotan!G$41)/pembobotan!G$40</f>
        <v>1.6844192998049683</v>
      </c>
      <c r="H19" s="3">
        <f>(pembobotan!H19-pembobotan!H$41)/pembobotan!H$40</f>
        <v>2.2511050702123074</v>
      </c>
      <c r="I19" s="3">
        <f>(pembobotan!I19-pembobotan!I$41)/pembobotan!I$40</f>
        <v>4.2887400276163508</v>
      </c>
      <c r="J19" s="3">
        <f>(pembobotan!J19-pembobotan!J$41)/pembobotan!J$40</f>
        <v>1.2539825141606671</v>
      </c>
      <c r="K19" s="3">
        <f>(pembobotan!K19-pembobotan!K$41)/pembobotan!K$40</f>
        <v>1.9900169830654562</v>
      </c>
      <c r="L19" s="3">
        <f>(pembobotan!L19-pembobotan!L$41)/pembobotan!L$40</f>
        <v>2.9709804634004766</v>
      </c>
      <c r="M19" s="3">
        <f>(pembobotan!M19-pembobotan!M$41)/pembobotan!M$40</f>
        <v>1.0386232707949843</v>
      </c>
      <c r="N19" s="3">
        <f>(pembobotan!N19-pembobotan!N$41)/pembobotan!N$40</f>
        <v>0.46600814927955991</v>
      </c>
      <c r="O19" s="3">
        <f>(pembobotan!O19-pembobotan!O$41)/pembobotan!O$40</f>
        <v>3.0431222784602237</v>
      </c>
      <c r="P19" s="3">
        <f>(pembobotan!P19-pembobotan!P$41)/pembobotan!P$40</f>
        <v>0.22696223533312396</v>
      </c>
      <c r="Q19" s="3">
        <f>(pembobotan!Q19-pembobotan!Q$41)/pembobotan!Q$40</f>
        <v>3.0023737071815115</v>
      </c>
      <c r="R19" s="3">
        <f>(pembobotan!R19-pembobotan!R$41)/pembobotan!R$40</f>
        <v>0.79809797285939232</v>
      </c>
      <c r="S19" s="3">
        <f>(pembobotan!S19-pembobotan!S$41)/pembobotan!S$40</f>
        <v>2.7197273800666744</v>
      </c>
      <c r="T19" s="3">
        <f>(pembobotan!T19-pembobotan!T$41)/pembobotan!T$40</f>
        <v>1.3983755820589683</v>
      </c>
      <c r="U19" s="3">
        <f>(pembobotan!U19-pembobotan!U$41)/pembobotan!U$40</f>
        <v>0.52926006786322888</v>
      </c>
      <c r="V19" s="3">
        <f>(pembobotan!V19-pembobotan!V$41)/pembobotan!V$40</f>
        <v>0.38303413930588798</v>
      </c>
      <c r="W19" s="3">
        <f>(pembobotan!W19-pembobotan!W$41)/pembobotan!W$40</f>
        <v>3.8296516286123681</v>
      </c>
      <c r="X19" s="3">
        <f>(pembobotan!X19-pembobotan!X$41)/pembobotan!X$40</f>
        <v>4.417338415732921</v>
      </c>
      <c r="Y19" s="3">
        <f>(pembobotan!Y19-pembobotan!Y$41)/pembobotan!Y$40</f>
        <v>0.97631796461448306</v>
      </c>
      <c r="Z19" s="3">
        <f>(pembobotan!Z19-pembobotan!Z$41)/pembobotan!Z$40</f>
        <v>0.89037769791609123</v>
      </c>
      <c r="AA19" s="3">
        <f t="shared" si="2"/>
        <v>42.720214824440937</v>
      </c>
      <c r="AB19" s="3">
        <f t="shared" si="0"/>
        <v>23</v>
      </c>
      <c r="AC19" s="3" t="str">
        <f t="shared" si="1"/>
        <v>Hirarki1</v>
      </c>
    </row>
    <row r="20" spans="1:29">
      <c r="A20" s="4">
        <v>14</v>
      </c>
      <c r="B20" s="1" t="s">
        <v>15</v>
      </c>
      <c r="C20" s="3">
        <f>(pembobotan!C20-pembobotan!C$41)/pembobotan!C$40</f>
        <v>2.4999663835253157E-2</v>
      </c>
      <c r="D20" s="3">
        <f>(pembobotan!D20-pembobotan!D$41)/pembobotan!D$40</f>
        <v>1.7494072931900859</v>
      </c>
      <c r="E20" s="3">
        <f>(pembobotan!E20-pembobotan!E$41)/pembobotan!E$40</f>
        <v>1.7877882450337739</v>
      </c>
      <c r="F20" s="3">
        <f>(pembobotan!F20-pembobotan!F$41)/pembobotan!F$40</f>
        <v>2.2005363193306171</v>
      </c>
      <c r="G20" s="3">
        <f>(pembobotan!G20-pembobotan!G$41)/pembobotan!G$40</f>
        <v>2.0754452086882642</v>
      </c>
      <c r="H20" s="3">
        <f>(pembobotan!H20-pembobotan!H$41)/pembobotan!H$40</f>
        <v>1.4847714292889687</v>
      </c>
      <c r="I20" s="3">
        <f>(pembobotan!I20-pembobotan!I$41)/pembobotan!I$40</f>
        <v>2.9432529601288682</v>
      </c>
      <c r="J20" s="3">
        <f>(pembobotan!J20-pembobotan!J$41)/pembobotan!J$40</f>
        <v>2.2652587352579796</v>
      </c>
      <c r="K20" s="3">
        <f>(pembobotan!K20-pembobotan!K$41)/pembobotan!K$40</f>
        <v>4.4471741030007381</v>
      </c>
      <c r="L20" s="3">
        <f>(pembobotan!L20-pembobotan!L$41)/pembobotan!L$40</f>
        <v>2.6353879858070672</v>
      </c>
      <c r="M20" s="3">
        <f>(pembobotan!M20-pembobotan!M$41)/pembobotan!M$40</f>
        <v>1.9781186795625272</v>
      </c>
      <c r="N20" s="3">
        <f>(pembobotan!N20-pembobotan!N$41)/pembobotan!N$40</f>
        <v>0.52003807963081328</v>
      </c>
      <c r="O20" s="3">
        <f>(pembobotan!O20-pembobotan!O$41)/pembobotan!O$40</f>
        <v>2.4261708712599543</v>
      </c>
      <c r="P20" s="3">
        <f>(pembobotan!P20-pembobotan!P$41)/pembobotan!P$40</f>
        <v>0.30261631377749859</v>
      </c>
      <c r="Q20" s="3">
        <f>(pembobotan!Q20-pembobotan!Q$41)/pembobotan!Q$40</f>
        <v>0.98145945851401561</v>
      </c>
      <c r="R20" s="3">
        <f>(pembobotan!R20-pembobotan!R$41)/pembobotan!R$40</f>
        <v>0.43645982890748014</v>
      </c>
      <c r="S20" s="3">
        <f>(pembobotan!S20-pembobotan!S$41)/pembobotan!S$40</f>
        <v>2.32698696417257</v>
      </c>
      <c r="T20" s="3">
        <f>(pembobotan!T20-pembobotan!T$41)/pembobotan!T$40</f>
        <v>0.35896445353884854</v>
      </c>
      <c r="U20" s="3">
        <f>(pembobotan!U20-pembobotan!U$41)/pembobotan!U$40</f>
        <v>0.79521193013616009</v>
      </c>
      <c r="V20" s="3">
        <f>(pembobotan!V20-pembobotan!V$41)/pembobotan!V$40</f>
        <v>0.81795782698096398</v>
      </c>
      <c r="W20" s="3">
        <f>(pembobotan!W20-pembobotan!W$41)/pembobotan!W$40</f>
        <v>1.016030023917567</v>
      </c>
      <c r="X20" s="3">
        <f>(pembobotan!X20-pembobotan!X$41)/pembobotan!X$40</f>
        <v>0.50197027451510468</v>
      </c>
      <c r="Y20" s="3">
        <f>(pembobotan!Y20-pembobotan!Y$41)/pembobotan!Y$40</f>
        <v>2.2780752507671274</v>
      </c>
      <c r="Z20" s="3">
        <f>(pembobotan!Z20-pembobotan!Z$41)/pembobotan!Z$40</f>
        <v>2.6711330937482738</v>
      </c>
      <c r="AA20" s="3">
        <f t="shared" si="2"/>
        <v>39.02521499299052</v>
      </c>
      <c r="AB20" s="3">
        <f t="shared" si="0"/>
        <v>23</v>
      </c>
      <c r="AC20" s="3" t="str">
        <f t="shared" si="1"/>
        <v>Hirarki2</v>
      </c>
    </row>
    <row r="21" spans="1:29">
      <c r="A21" s="4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>
      <c r="A22" s="4">
        <v>15</v>
      </c>
      <c r="B22" s="1" t="s">
        <v>16</v>
      </c>
      <c r="C22" s="3">
        <f>(pembobotan!C22-pembobotan!C$41)/pembobotan!C$40</f>
        <v>6.2801574876462582E-2</v>
      </c>
      <c r="D22" s="3">
        <f>(pembobotan!D22-pembobotan!D$41)/pembobotan!D$40</f>
        <v>0.64973021614011139</v>
      </c>
      <c r="E22" s="3">
        <f>(pembobotan!E22-pembobotan!E$41)/pembobotan!E$40</f>
        <v>0.76815454006566242</v>
      </c>
      <c r="F22" s="3">
        <f>(pembobotan!F22-pembobotan!F$41)/pembobotan!F$40</f>
        <v>0.51632695760830116</v>
      </c>
      <c r="G22" s="3">
        <f>(pembobotan!G22-pembobotan!G$41)/pembobotan!G$40</f>
        <v>0.4511837410191879</v>
      </c>
      <c r="H22" s="3">
        <f>(pembobotan!H22-pembobotan!H$41)/pembobotan!H$40</f>
        <v>0.38316682046166933</v>
      </c>
      <c r="I22" s="3">
        <f>(pembobotan!I22-pembobotan!I$41)/pembobotan!I$40</f>
        <v>0.84092941717967662</v>
      </c>
      <c r="J22" s="3">
        <f>(pembobotan!J22-pembobotan!J$41)/pembobotan!J$40</f>
        <v>0.6067657326583874</v>
      </c>
      <c r="K22" s="3">
        <f>(pembobotan!K22-pembobotan!K$41)/pembobotan!K$40</f>
        <v>0.64465338888035906</v>
      </c>
      <c r="L22" s="3">
        <f>(pembobotan!L22-pembobotan!L$41)/pembobotan!L$40</f>
        <v>0.45403688144990673</v>
      </c>
      <c r="M22" s="3">
        <f>(pembobotan!M22-pembobotan!M$41)/pembobotan!M$40</f>
        <v>0.74937704652088255</v>
      </c>
      <c r="N22" s="3">
        <f>(pembobotan!N22-pembobotan!N$41)/pembobotan!N$40</f>
        <v>0.14858230846594664</v>
      </c>
      <c r="O22" s="3">
        <f>(pembobotan!O22-pembobotan!O$41)/pembobotan!O$40</f>
        <v>0.68129603249109483</v>
      </c>
      <c r="P22" s="3">
        <f>(pembobotan!P22-pembobotan!P$41)/pembobotan!P$40</f>
        <v>0.35935687261077959</v>
      </c>
      <c r="Q22" s="3">
        <f>(pembobotan!Q22-pembobotan!Q$41)/pembobotan!Q$40</f>
        <v>0.2498260439853858</v>
      </c>
      <c r="R22" s="3">
        <f>(pembobotan!R22-pembobotan!R$41)/pembobotan!R$40</f>
        <v>0.56116263716676018</v>
      </c>
      <c r="S22" s="3">
        <f>(pembobotan!S22-pembobotan!S$41)/pembobotan!S$40</f>
        <v>0.54001807185439388</v>
      </c>
      <c r="T22" s="3">
        <f>(pembobotan!T22-pembobotan!T$41)/pembobotan!T$40</f>
        <v>0.34557794207583931</v>
      </c>
      <c r="U22" s="3">
        <f>(pembobotan!U22-pembobotan!U$41)/pembobotan!U$40</f>
        <v>0.45523768074949061</v>
      </c>
      <c r="V22" s="3">
        <f>(pembobotan!V22-pembobotan!V$41)/pembobotan!V$40</f>
        <v>0.71222589777708079</v>
      </c>
      <c r="W22" s="3">
        <f>(pembobotan!W22-pembobotan!W$41)/pembobotan!W$40</f>
        <v>0.26052051895322231</v>
      </c>
      <c r="X22" s="3">
        <f>(pembobotan!X22-pembobotan!X$41)/pembobotan!X$40</f>
        <v>0.30118216470906278</v>
      </c>
      <c r="Y22" s="3">
        <f>(pembobotan!Y22-pembobotan!Y$41)/pembobotan!Y$40</f>
        <v>0.10847977384605367</v>
      </c>
      <c r="Z22" s="3">
        <f>(pembobotan!Z22-pembobotan!Z$41)/pembobotan!Z$40</f>
        <v>0.44518884895804561</v>
      </c>
      <c r="AA22" s="3">
        <f t="shared" si="2"/>
        <v>11.295781110503762</v>
      </c>
      <c r="AB22" s="3">
        <f t="shared" si="0"/>
        <v>23</v>
      </c>
      <c r="AC22" s="3" t="str">
        <f t="shared" si="1"/>
        <v>Hirarki3</v>
      </c>
    </row>
    <row r="23" spans="1:29">
      <c r="A23" s="4">
        <v>16</v>
      </c>
      <c r="B23" s="1" t="s">
        <v>17</v>
      </c>
      <c r="C23" s="3">
        <f>(pembobotan!C23-pembobotan!C$41)/pembobotan!C$40</f>
        <v>3.2812058783769769E-2</v>
      </c>
      <c r="D23" s="3">
        <f>(pembobotan!D23-pembobotan!D$41)/pembobotan!D$40</f>
        <v>1.7893639642361354</v>
      </c>
      <c r="E23" s="3">
        <f>(pembobotan!E23-pembobotan!E$41)/pembobotan!E$40</f>
        <v>0.90989734210158824</v>
      </c>
      <c r="F23" s="3">
        <f>(pembobotan!F23-pembobotan!F$41)/pembobotan!F$40</f>
        <v>0.90971892530986398</v>
      </c>
      <c r="G23" s="3">
        <f>(pembobotan!G23-pembobotan!G$41)/pembobotan!G$40</f>
        <v>1.518985261431266</v>
      </c>
      <c r="H23" s="3">
        <f>(pembobotan!H23-pembobotan!H$41)/pembobotan!H$40</f>
        <v>0.81422949348104734</v>
      </c>
      <c r="I23" s="3">
        <f>(pembobotan!I23-pembobotan!I$41)/pembobotan!I$40</f>
        <v>1.5977658926413856</v>
      </c>
      <c r="J23" s="3">
        <f>(pembobotan!J23-pembobotan!J$41)/pembobotan!J$40</f>
        <v>1.8202971979751621</v>
      </c>
      <c r="K23" s="3">
        <f>(pembobotan!K23-pembobotan!K$41)/pembobotan!K$40</f>
        <v>2.2703010651873514</v>
      </c>
      <c r="L23" s="3">
        <f>(pembobotan!L23-pembobotan!L$41)/pembobotan!L$40</f>
        <v>2.0925178014647874</v>
      </c>
      <c r="M23" s="3">
        <f>(pembobotan!M23-pembobotan!M$41)/pembobotan!M$40</f>
        <v>1.8005762401103931</v>
      </c>
      <c r="N23" s="3">
        <f>(pembobotan!N23-pembobotan!N$41)/pembobotan!N$40</f>
        <v>0.8172026965627065</v>
      </c>
      <c r="O23" s="3">
        <f>(pembobotan!O23-pembobotan!O$41)/pembobotan!O$40</f>
        <v>1.9000589350584978</v>
      </c>
      <c r="P23" s="3">
        <f>(pembobotan!P23-pembobotan!P$41)/pembobotan!P$40</f>
        <v>0.30892082031452983</v>
      </c>
      <c r="Q23" s="3">
        <f>(pembobotan!Q23-pembobotan!Q$41)/pembobotan!Q$40</f>
        <v>0.59333685446529127</v>
      </c>
      <c r="R23" s="3">
        <f>(pembobotan!R23-pembobotan!R$41)/pembobotan!R$40</f>
        <v>1.5338445415891446</v>
      </c>
      <c r="S23" s="3">
        <f>(pembobotan!S23-pembobotan!S$41)/pembobotan!S$40</f>
        <v>1.5022320907949502</v>
      </c>
      <c r="T23" s="3">
        <f>(pembobotan!T23-pembobotan!T$41)/pembobotan!T$40</f>
        <v>1.0272602950383114</v>
      </c>
      <c r="U23" s="3">
        <f>(pembobotan!U23-pembobotan!U$41)/pembobotan!U$40</f>
        <v>0.87769401863432561</v>
      </c>
      <c r="V23" s="3">
        <f>(pembobotan!V23-pembobotan!V$41)/pembobotan!V$40</f>
        <v>1.1876011150948034</v>
      </c>
      <c r="W23" s="3">
        <f>(pembobotan!W23-pembobotan!W$41)/pembobotan!W$40</f>
        <v>0.5991971935924113</v>
      </c>
      <c r="X23" s="3">
        <f>(pembobotan!X23-pembobotan!X$41)/pembobotan!X$40</f>
        <v>0.40157621961208373</v>
      </c>
      <c r="Y23" s="3">
        <f>(pembobotan!Y23-pembobotan!Y$41)/pembobotan!Y$40</f>
        <v>0.86783819076842939</v>
      </c>
      <c r="Z23" s="3">
        <f>(pembobotan!Z23-pembobotan!Z$41)/pembobotan!Z$40</f>
        <v>0</v>
      </c>
      <c r="AA23" s="3">
        <f t="shared" si="2"/>
        <v>27.17322821424824</v>
      </c>
      <c r="AB23" s="3">
        <f t="shared" si="0"/>
        <v>22</v>
      </c>
      <c r="AC23" s="3" t="str">
        <f t="shared" si="1"/>
        <v>Hirarki2</v>
      </c>
    </row>
    <row r="24" spans="1:29">
      <c r="A24" s="4">
        <v>17</v>
      </c>
      <c r="B24" s="1" t="s">
        <v>18</v>
      </c>
      <c r="C24" s="3">
        <f>(pembobotan!C24-pembobotan!C$41)/pembobotan!C$40</f>
        <v>2.0807647033610103E-2</v>
      </c>
      <c r="D24" s="3">
        <f>(pembobotan!D24-pembobotan!D$41)/pembobotan!D$40</f>
        <v>1.521827992884325</v>
      </c>
      <c r="E24" s="3">
        <f>(pembobotan!E24-pembobotan!E$41)/pembobotan!E$40</f>
        <v>0.84131211531001127</v>
      </c>
      <c r="F24" s="3">
        <f>(pembobotan!F24-pembobotan!F$41)/pembobotan!F$40</f>
        <v>0.86054492934716864</v>
      </c>
      <c r="G24" s="3">
        <f>(pembobotan!G24-pembobotan!G$41)/pembobotan!G$40</f>
        <v>1.2933933909216719</v>
      </c>
      <c r="H24" s="3">
        <f>(pembobotan!H24-pembobotan!H$41)/pembobotan!H$40</f>
        <v>0.71843778836562999</v>
      </c>
      <c r="I24" s="3">
        <f>(pembobotan!I24-pembobotan!I$41)/pembobotan!I$40</f>
        <v>1.3454870674874826</v>
      </c>
      <c r="J24" s="3">
        <f>(pembobotan!J24-pembobotan!J$41)/pembobotan!J$40</f>
        <v>1.8202971979751621</v>
      </c>
      <c r="K24" s="3">
        <f>(pembobotan!K24-pembobotan!K$41)/pembobotan!K$40</f>
        <v>0.85019504910308219</v>
      </c>
      <c r="L24" s="3">
        <f>(pembobotan!L24-pembobotan!L$41)/pembobotan!L$40</f>
        <v>1.3127588094095128</v>
      </c>
      <c r="M24" s="3">
        <f>(pembobotan!M24-pembobotan!M$41)/pembobotan!M$40</f>
        <v>1.4536287230143476</v>
      </c>
      <c r="N24" s="3">
        <f>(pembobotan!N24-pembobotan!N$41)/pembobotan!N$40</f>
        <v>0.35119454728314659</v>
      </c>
      <c r="O24" s="3">
        <f>(pembobotan!O24-pembobotan!O$41)/pembobotan!O$40</f>
        <v>0.93488955569611343</v>
      </c>
      <c r="P24" s="3">
        <f>(pembobotan!P24-pembobotan!P$41)/pembobotan!P$40</f>
        <v>1.1095931505174947</v>
      </c>
      <c r="Q24" s="3">
        <f>(pembobotan!Q24-pembobotan!Q$41)/pembobotan!Q$40</f>
        <v>0.72717223517174789</v>
      </c>
      <c r="R24" s="3">
        <f>(pembobotan!R24-pembobotan!R$41)/pembobotan!R$40</f>
        <v>0.94774134277052835</v>
      </c>
      <c r="S24" s="3">
        <f>(pembobotan!S24-pembobotan!S$41)/pembobotan!S$40</f>
        <v>1.8753354858943496</v>
      </c>
      <c r="T24" s="3">
        <f>(pembobotan!T24-pembobotan!T$41)/pembobotan!T$40</f>
        <v>0.45081651680811213</v>
      </c>
      <c r="U24" s="3">
        <f>(pembobotan!U24-pembobotan!U$41)/pembobotan!U$40</f>
        <v>0.84121155641398315</v>
      </c>
      <c r="V24" s="3">
        <f>(pembobotan!V24-pembobotan!V$41)/pembobotan!V$40</f>
        <v>1.0054297436696433</v>
      </c>
      <c r="W24" s="3">
        <f>(pembobotan!W24-pembobotan!W$41)/pembobotan!W$40</f>
        <v>0.41683283032515567</v>
      </c>
      <c r="X24" s="3">
        <f>(pembobotan!X24-pembobotan!X$41)/pembobotan!X$40</f>
        <v>0.60236432941812557</v>
      </c>
      <c r="Y24" s="3">
        <f>(pembobotan!Y24-pembobotan!Y$41)/pembobotan!Y$40</f>
        <v>0</v>
      </c>
      <c r="Z24" s="3">
        <f>(pembobotan!Z24-pembobotan!Z$41)/pembobotan!Z$40</f>
        <v>0</v>
      </c>
      <c r="AA24" s="3">
        <f t="shared" si="2"/>
        <v>21.301272004820408</v>
      </c>
      <c r="AB24" s="3">
        <f t="shared" si="0"/>
        <v>21</v>
      </c>
      <c r="AC24" s="3" t="str">
        <f t="shared" si="1"/>
        <v>Hirarki3</v>
      </c>
    </row>
    <row r="25" spans="1:29">
      <c r="A25" s="4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>
      <c r="A26" s="4">
        <v>18</v>
      </c>
      <c r="B26" s="1" t="s">
        <v>19</v>
      </c>
      <c r="C26" s="3">
        <f>(pembobotan!C26-pembobotan!C$41)/pembobotan!C$40</f>
        <v>5.2280546995473172</v>
      </c>
      <c r="D26" s="3">
        <f>(pembobotan!D26-pembobotan!D$41)/pembobotan!D$40</f>
        <v>0.78697269495045574</v>
      </c>
      <c r="E26" s="3">
        <f>(pembobotan!E26-pembobotan!E$41)/pembobotan!E$40</f>
        <v>1.1476594616457219</v>
      </c>
      <c r="F26" s="3">
        <f>(pembobotan!F26-pembobotan!F$41)/pembobotan!F$40</f>
        <v>2.0161338344705095</v>
      </c>
      <c r="G26" s="3">
        <f>(pembobotan!G26-pembobotan!G$41)/pembobotan!G$40</f>
        <v>1.3084328489556449</v>
      </c>
      <c r="H26" s="3">
        <f>(pembobotan!H26-pembobotan!H$41)/pembobotan!H$40</f>
        <v>5.0769603711171181</v>
      </c>
      <c r="I26" s="3">
        <f>(pembobotan!I26-pembobotan!I$41)/pembobotan!I$40</f>
        <v>2.9432529601288682</v>
      </c>
      <c r="J26" s="3">
        <f>(pembobotan!J26-pembobotan!J$41)/pembobotan!J$40</f>
        <v>2.7102202725407967</v>
      </c>
      <c r="K26" s="3">
        <f>(pembobotan!K26-pembobotan!K$41)/pembobotan!K$40</f>
        <v>1.7751325201053365</v>
      </c>
      <c r="L26" s="3">
        <f>(pembobotan!L26-pembobotan!L$41)/pembobotan!L$40</f>
        <v>4.0468504650969948</v>
      </c>
      <c r="M26" s="3">
        <f>(pembobotan!M26-pembobotan!M$41)/pembobotan!M$40</f>
        <v>1.4395732798910539</v>
      </c>
      <c r="N26" s="3">
        <f>(pembobotan!N26-pembobotan!N$41)/pembobotan!N$40</f>
        <v>0.48626937316127988</v>
      </c>
      <c r="O26" s="3">
        <f>(pembobotan!O26-pembobotan!O$41)/pembobotan!O$40</f>
        <v>2.9068630719620048</v>
      </c>
      <c r="P26" s="3">
        <f>(pembobotan!P26-pembobotan!P$41)/pembobotan!P$40</f>
        <v>3.1081217227563918</v>
      </c>
      <c r="Q26" s="3">
        <f>(pembobotan!Q26-pembobotan!Q$41)/pembobotan!Q$40</f>
        <v>4.6173206343727555</v>
      </c>
      <c r="R26" s="3">
        <f>(pembobotan!R26-pembobotan!R$41)/pembobotan!R$40</f>
        <v>4.1900143575118092</v>
      </c>
      <c r="S26" s="3">
        <f>(pembobotan!S26-pembobotan!S$41)/pembobotan!S$40</f>
        <v>4.7423405219213128</v>
      </c>
      <c r="T26" s="3">
        <f>(pembobotan!T26-pembobotan!T$41)/pembobotan!T$40</f>
        <v>1.1300275138081826</v>
      </c>
      <c r="U26" s="3">
        <f>(pembobotan!U26-pembobotan!U$41)/pembobotan!U$40</f>
        <v>1.3302880427011827</v>
      </c>
      <c r="V26" s="3">
        <f>(pembobotan!V26-pembobotan!V$41)/pembobotan!V$40</f>
        <v>0.19556222261720865</v>
      </c>
      <c r="W26" s="3">
        <f>(pembobotan!W26-pembobotan!W$41)/pembobotan!W$40</f>
        <v>3.6472872653451125</v>
      </c>
      <c r="X26" s="3">
        <f>(pembobotan!X26-pembobotan!X$41)/pembobotan!X$40</f>
        <v>2.5098513725755232</v>
      </c>
      <c r="Y26" s="3">
        <f>(pembobotan!Y26-pembobotan!Y$41)/pembobotan!Y$40</f>
        <v>2.6035145723052886</v>
      </c>
      <c r="Z26" s="3">
        <f>(pembobotan!Z26-pembobotan!Z$41)/pembobotan!Z$40</f>
        <v>1.7807553958321825</v>
      </c>
      <c r="AA26" s="3">
        <f t="shared" si="2"/>
        <v>61.727459475320039</v>
      </c>
      <c r="AB26" s="3">
        <f t="shared" si="0"/>
        <v>23</v>
      </c>
      <c r="AC26" s="3" t="str">
        <f t="shared" si="1"/>
        <v>Hirarki1</v>
      </c>
    </row>
    <row r="27" spans="1:29">
      <c r="A27" s="4">
        <v>19</v>
      </c>
      <c r="B27" s="1" t="s">
        <v>20</v>
      </c>
      <c r="C27" s="3">
        <f>(pembobotan!C27-pembobotan!C$41)/pembobotan!C$40</f>
        <v>0.24062176441431168</v>
      </c>
      <c r="D27" s="3">
        <f>(pembobotan!D27-pembobotan!D$41)/pembobotan!D$40</f>
        <v>2.6423520287409343</v>
      </c>
      <c r="E27" s="3">
        <f>(pembobotan!E27-pembobotan!E$41)/pembobotan!E$40</f>
        <v>2.2313060449526385</v>
      </c>
      <c r="F27" s="3">
        <f>(pembobotan!F27-pembobotan!F$41)/pembobotan!F$40</f>
        <v>2.5324607920788105</v>
      </c>
      <c r="G27" s="3">
        <f>(pembobotan!G27-pembobotan!G$41)/pembobotan!G$40</f>
        <v>1.7896955060427788</v>
      </c>
      <c r="H27" s="3">
        <f>(pembobotan!H27-pembobotan!H$41)/pembobotan!H$40</f>
        <v>1.1016046088272993</v>
      </c>
      <c r="I27" s="3">
        <f>(pembobotan!I27-pembobotan!I$41)/pembobotan!I$40</f>
        <v>0.75683647546170896</v>
      </c>
      <c r="J27" s="3">
        <f>(pembobotan!J27-pembobotan!J$41)/pembobotan!J$40</f>
        <v>2.3461608329457646</v>
      </c>
      <c r="K27" s="3">
        <f>(pembobotan!K27-pembobotan!K$41)/pembobotan!K$40</f>
        <v>1.9526457721158701</v>
      </c>
      <c r="L27" s="3">
        <f>(pembobotan!L27-pembobotan!L$41)/pembobotan!L$40</f>
        <v>2.8229249585798546</v>
      </c>
      <c r="M27" s="3">
        <f>(pembobotan!M27-pembobotan!M$41)/pembobotan!M$40</f>
        <v>3.2845351298644805</v>
      </c>
      <c r="N27" s="3">
        <f>(pembobotan!N27-pembobotan!N$41)/pembobotan!N$40</f>
        <v>0.33768706469533327</v>
      </c>
      <c r="O27" s="3">
        <f>(pembobotan!O27-pembobotan!O$41)/pembobotan!O$40</f>
        <v>1.8394992877259559</v>
      </c>
      <c r="P27" s="3">
        <f>(pembobotan!P27-pembobotan!P$41)/pembobotan!P$40</f>
        <v>0.94567598055468316</v>
      </c>
      <c r="Q27" s="3">
        <f>(pembobotan!Q27-pembobotan!Q$41)/pembobotan!Q$40</f>
        <v>1.2357466818562832</v>
      </c>
      <c r="R27" s="3">
        <f>(pembobotan!R27-pembobotan!R$41)/pembobotan!R$40</f>
        <v>3.9655493026451056</v>
      </c>
      <c r="S27" s="3">
        <f>(pembobotan!S27-pembobotan!S$41)/pembobotan!S$40</f>
        <v>2.2189833498016909</v>
      </c>
      <c r="T27" s="3">
        <f>(pembobotan!T27-pembobotan!T$41)/pembobotan!T$40</f>
        <v>3.0175256300924893</v>
      </c>
      <c r="U27" s="3">
        <f>(pembobotan!U27-pembobotan!U$41)/pembobotan!U$40</f>
        <v>2.7848279494861403</v>
      </c>
      <c r="V27" s="3">
        <f>(pembobotan!V27-pembobotan!V$41)/pembobotan!V$40</f>
        <v>1.6244776352353865</v>
      </c>
      <c r="W27" s="3">
        <f>(pembobotan!W27-pembobotan!W$41)/pembobotan!W$40</f>
        <v>0.33867667463918899</v>
      </c>
      <c r="X27" s="3">
        <f>(pembobotan!X27-pembobotan!X$41)/pembobotan!X$40</f>
        <v>0.30118216470906278</v>
      </c>
      <c r="Y27" s="3">
        <f>(pembobotan!Y27-pembobotan!Y$41)/pembobotan!Y$40</f>
        <v>0.10847977384605367</v>
      </c>
      <c r="Z27" s="3">
        <f>(pembobotan!Z27-pembobotan!Z$41)/pembobotan!Z$40</f>
        <v>0.44518884895804561</v>
      </c>
      <c r="AA27" s="3">
        <f t="shared" si="2"/>
        <v>40.864644258269877</v>
      </c>
      <c r="AB27" s="3">
        <f t="shared" si="0"/>
        <v>23</v>
      </c>
      <c r="AC27" s="3" t="str">
        <f t="shared" si="1"/>
        <v>Hirarki2</v>
      </c>
    </row>
    <row r="28" spans="1:29">
      <c r="A28" s="4">
        <v>20</v>
      </c>
      <c r="B28" s="1" t="s">
        <v>21</v>
      </c>
      <c r="C28" s="3">
        <f>(pembobotan!C28-pembobotan!C$41)/pembobotan!C$40</f>
        <v>0.30624588198185121</v>
      </c>
      <c r="D28" s="3">
        <f>(pembobotan!D28-pembobotan!D$41)/pembobotan!D$40</f>
        <v>1.344628843027931</v>
      </c>
      <c r="E28" s="3">
        <f>(pembobotan!E28-pembobotan!E$41)/pembobotan!E$40</f>
        <v>1.2482511276067014</v>
      </c>
      <c r="F28" s="3">
        <f>(pembobotan!F28-pembobotan!F$41)/pembobotan!F$40</f>
        <v>1.5735678708062513</v>
      </c>
      <c r="G28" s="3">
        <f>(pembobotan!G28-pembobotan!G$41)/pembobotan!G$40</f>
        <v>1.2633144748537262</v>
      </c>
      <c r="H28" s="3">
        <f>(pembobotan!H28-pembobotan!H$41)/pembobotan!H$40</f>
        <v>0.33527096790396066</v>
      </c>
      <c r="I28" s="3">
        <f>(pembobotan!I28-pembobotan!I$41)/pembobotan!I$40</f>
        <v>0.75683647546170896</v>
      </c>
      <c r="J28" s="3">
        <f>(pembobotan!J28-pembobotan!J$41)/pembobotan!J$40</f>
        <v>1.1730804164728823</v>
      </c>
      <c r="K28" s="3">
        <f>(pembobotan!K28-pembobotan!K$41)/pembobotan!K$40</f>
        <v>0.71939581077953108</v>
      </c>
      <c r="L28" s="3">
        <f>(pembobotan!L28-pembobotan!L$41)/pembobotan!L$40</f>
        <v>0.99690706579218646</v>
      </c>
      <c r="M28" s="3">
        <f>(pembobotan!M28-pembobotan!M$41)/pembobotan!M$40</f>
        <v>1.5897445932609839</v>
      </c>
      <c r="N28" s="3">
        <f>(pembobotan!N28-pembobotan!N$41)/pembobotan!N$40</f>
        <v>0.30391835822579993</v>
      </c>
      <c r="O28" s="3">
        <f>(pembobotan!O28-pembobotan!O$41)/pembobotan!O$40</f>
        <v>1.0181590707783583</v>
      </c>
      <c r="P28" s="3">
        <f>(pembobotan!P28-pembobotan!P$41)/pembobotan!P$40</f>
        <v>1.2482922943321817</v>
      </c>
      <c r="Q28" s="3">
        <f>(pembobotan!Q28-pembobotan!Q$41)/pembobotan!Q$40</f>
        <v>0.51749680539829912</v>
      </c>
      <c r="R28" s="3">
        <f>(pembobotan!R28-pembobotan!R$41)/pembobotan!R$40</f>
        <v>1.2096172401150165</v>
      </c>
      <c r="S28" s="3">
        <f>(pembobotan!S28-pembobotan!S$41)/pembobotan!S$40</f>
        <v>0.58911062384115687</v>
      </c>
      <c r="T28" s="3">
        <f>(pembobotan!T28-pembobotan!T$41)/pembobotan!T$40</f>
        <v>0.68147640663227183</v>
      </c>
      <c r="U28" s="3">
        <f>(pembobotan!U28-pembobotan!U$41)/pembobotan!U$40</f>
        <v>1.6628600533764784</v>
      </c>
      <c r="V28" s="3">
        <f>(pembobotan!V28-pembobotan!V$41)/pembobotan!V$40</f>
        <v>1.2891484033011713</v>
      </c>
      <c r="W28" s="3">
        <f>(pembobotan!W28-pembobotan!W$41)/pembobotan!W$40</f>
        <v>0.26052051895322231</v>
      </c>
      <c r="X28" s="3">
        <f>(pembobotan!X28-pembobotan!X$41)/pembobotan!X$40</f>
        <v>0.40157621961208373</v>
      </c>
      <c r="Y28" s="3">
        <f>(pembobotan!Y28-pembobotan!Y$41)/pembobotan!Y$40</f>
        <v>0.10847977384605367</v>
      </c>
      <c r="Z28" s="3">
        <f>(pembobotan!Z28-pembobotan!Z$41)/pembobotan!Z$40</f>
        <v>0.44518884895804561</v>
      </c>
      <c r="AA28" s="3">
        <f t="shared" si="2"/>
        <v>21.043088145317856</v>
      </c>
      <c r="AB28" s="3">
        <f t="shared" si="0"/>
        <v>23</v>
      </c>
      <c r="AC28" s="3" t="str">
        <f t="shared" si="1"/>
        <v>Hirarki3</v>
      </c>
    </row>
    <row r="29" spans="1:29">
      <c r="A29" s="4">
        <v>21</v>
      </c>
      <c r="B29" s="1" t="s">
        <v>22</v>
      </c>
      <c r="C29" s="3">
        <f>(pembobotan!C29-pembobotan!C$41)/pembobotan!C$40</f>
        <v>0.38196601763670457</v>
      </c>
      <c r="D29" s="3">
        <f>(pembobotan!D29-pembobotan!D$41)/pembobotan!D$40</f>
        <v>6.6015369554342868E-2</v>
      </c>
      <c r="E29" s="3">
        <f>(pembobotan!E29-pembobotan!E$41)/pembobotan!E$40</f>
        <v>7.7729923697120604E-2</v>
      </c>
      <c r="F29" s="3">
        <f>(pembobotan!F29-pembobotan!F$41)/pembobotan!F$40</f>
        <v>0.1598154868787599</v>
      </c>
      <c r="G29" s="3">
        <f>(pembobotan!G29-pembobotan!G$41)/pembobotan!G$40</f>
        <v>0.12031566427178345</v>
      </c>
      <c r="H29" s="3">
        <f>(pembobotan!H29-pembobotan!H$41)/pembobotan!H$40</f>
        <v>0.38316682046166933</v>
      </c>
      <c r="I29" s="3">
        <f>(pembobotan!I29-pembobotan!I$41)/pembobotan!I$40</f>
        <v>0.50455765030780597</v>
      </c>
      <c r="J29" s="3">
        <f>(pembobotan!J29-pembobotan!J$41)/pembobotan!J$40</f>
        <v>0.16180419537556995</v>
      </c>
      <c r="K29" s="3">
        <f>(pembobotan!K29-pembobotan!K$41)/pembobotan!K$40</f>
        <v>0.35502650402106728</v>
      </c>
      <c r="L29" s="3">
        <f>(pembobotan!L29-pembobotan!L$41)/pembobotan!L$40</f>
        <v>0.49351834940207251</v>
      </c>
      <c r="M29" s="3">
        <f>(pembobotan!M29-pembobotan!M$41)/pembobotan!M$40</f>
        <v>0.14795203287677841</v>
      </c>
      <c r="N29" s="3">
        <f>(pembobotan!N29-pembobotan!N$41)/pembobotan!N$40</f>
        <v>2.0261223881719997E-2</v>
      </c>
      <c r="O29" s="3">
        <f>(pembobotan!O29-pembobotan!O$41)/pembobotan!O$40</f>
        <v>0.26116347912158633</v>
      </c>
      <c r="P29" s="3">
        <f>(pembobotan!P29-pembobotan!P$41)/pembobotan!P$40</f>
        <v>0</v>
      </c>
      <c r="Q29" s="3">
        <f>(pembobotan!Q29-pembobotan!Q$41)/pembobotan!Q$40</f>
        <v>8.4762407780755888E-2</v>
      </c>
      <c r="R29" s="3">
        <f>(pembobotan!R29-pembobotan!R$41)/pembobotan!R$40</f>
        <v>0.66092488377418424</v>
      </c>
      <c r="S29" s="3">
        <f>(pembobotan!S29-pembobotan!S$41)/pembobotan!S$40</f>
        <v>0.24546275993381539</v>
      </c>
      <c r="T29" s="3">
        <f>(pembobotan!T29-pembobotan!T$41)/pembobotan!T$40</f>
        <v>8.8556921986061313E-2</v>
      </c>
      <c r="U29" s="3">
        <f>(pembobotan!U29-pembobotan!U$41)/pembobotan!U$40</f>
        <v>0.14540111754484311</v>
      </c>
      <c r="V29" s="3">
        <f>(pembobotan!V29-pembobotan!V$41)/pembobotan!V$40</f>
        <v>0</v>
      </c>
      <c r="W29" s="3">
        <f>(pembobotan!W29-pembobotan!W$41)/pembobotan!W$40</f>
        <v>0.46893693411580017</v>
      </c>
      <c r="X29" s="3">
        <f>(pembobotan!X29-pembobotan!X$41)/pembobotan!X$40</f>
        <v>0.20078810980604186</v>
      </c>
      <c r="Y29" s="3">
        <f>(pembobotan!Y29-pembobotan!Y$41)/pembobotan!Y$40</f>
        <v>0</v>
      </c>
      <c r="Z29" s="3">
        <f>(pembobotan!Z29-pembobotan!Z$41)/pembobotan!Z$40</f>
        <v>0.44518884895804561</v>
      </c>
      <c r="AA29" s="3">
        <f t="shared" si="2"/>
        <v>5.4733147013865286</v>
      </c>
      <c r="AB29" s="3">
        <f t="shared" si="0"/>
        <v>20</v>
      </c>
      <c r="AC29" s="3" t="str">
        <f t="shared" si="1"/>
        <v>Hirarki3</v>
      </c>
    </row>
    <row r="30" spans="1:29">
      <c r="A30" s="4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>
      <c r="A31" s="4">
        <v>22</v>
      </c>
      <c r="B31" s="1" t="s">
        <v>23</v>
      </c>
      <c r="C31" s="3">
        <f>(pembobotan!C31-pembobotan!C$41)/pembobotan!C$40</f>
        <v>2.4584846404358471E-2</v>
      </c>
      <c r="D31" s="3">
        <f>(pembobotan!D31-pembobotan!D$41)/pembobotan!D$40</f>
        <v>0.31791612180117745</v>
      </c>
      <c r="E31" s="3">
        <f>(pembobotan!E31-pembobotan!E$41)/pembobotan!E$40</f>
        <v>0.37493257312728762</v>
      </c>
      <c r="F31" s="3">
        <f>(pembobotan!F31-pembobotan!F$41)/pembobotan!F$40</f>
        <v>0.60238145054301806</v>
      </c>
      <c r="G31" s="3">
        <f>(pembobotan!G31-pembobotan!G$41)/pembobotan!G$40</f>
        <v>0.57149940529097132</v>
      </c>
      <c r="H31" s="3">
        <f>(pembobotan!H31-pembobotan!H$41)/pembobotan!H$40</f>
        <v>0.91002119859646458</v>
      </c>
      <c r="I31" s="3">
        <f>(pembobotan!I31-pembobotan!I$41)/pembobotan!I$40</f>
        <v>0.75683647546170896</v>
      </c>
      <c r="J31" s="3">
        <f>(pembobotan!J31-pembobotan!J$41)/pembobotan!J$40</f>
        <v>0.64721678150227979</v>
      </c>
      <c r="K31" s="3">
        <f>(pembobotan!K31-pembobotan!K$41)/pembobotan!K$40</f>
        <v>0.38305491223325683</v>
      </c>
      <c r="L31" s="3">
        <f>(pembobotan!L31-pembobotan!L$41)/pembobotan!L$40</f>
        <v>1.0067774327802279</v>
      </c>
      <c r="M31" s="3">
        <f>(pembobotan!M31-pembobotan!M$41)/pembobotan!M$40</f>
        <v>0.50007787112351099</v>
      </c>
      <c r="N31" s="3">
        <f>(pembobotan!N31-pembobotan!N$41)/pembobotan!N$40</f>
        <v>8.104489552687999E-2</v>
      </c>
      <c r="O31" s="3">
        <f>(pembobotan!O31-pembobotan!O$41)/pembobotan!O$40</f>
        <v>0.40120766357808918</v>
      </c>
      <c r="P31" s="3">
        <f>(pembobotan!P31-pembobotan!P$41)/pembobotan!P$40</f>
        <v>0.23326674187015517</v>
      </c>
      <c r="Q31" s="3">
        <f>(pembobotan!Q31-pembobotan!Q$41)/pembobotan!Q$40</f>
        <v>0.16952481556151178</v>
      </c>
      <c r="R31" s="3">
        <f>(pembobotan!R31-pembobotan!R$41)/pembobotan!R$40</f>
        <v>1.2844389250705845</v>
      </c>
      <c r="S31" s="3">
        <f>(pembobotan!S31-pembobotan!S$41)/pembobotan!S$40</f>
        <v>0.65784019662262527</v>
      </c>
      <c r="T31" s="3">
        <f>(pembobotan!T31-pembobotan!T$41)/pembobotan!T$40</f>
        <v>1.4105264155407766</v>
      </c>
      <c r="U31" s="3">
        <f>(pembobotan!U31-pembobotan!U$41)/pembobotan!U$40</f>
        <v>0.4034220097698738</v>
      </c>
      <c r="V31" s="3">
        <f>(pembobotan!V31-pembobotan!V$41)/pembobotan!V$40</f>
        <v>0.54149254507846212</v>
      </c>
      <c r="W31" s="3">
        <f>(pembobotan!W31-pembobotan!W$41)/pembobotan!W$40</f>
        <v>0.15631231137193338</v>
      </c>
      <c r="X31" s="3">
        <f>(pembobotan!X31-pembobotan!X$41)/pembobotan!X$40</f>
        <v>0.10039405490302093</v>
      </c>
      <c r="Y31" s="3">
        <f>(pembobotan!Y31-pembobotan!Y$41)/pembobotan!Y$40</f>
        <v>0</v>
      </c>
      <c r="Z31" s="3">
        <f>(pembobotan!Z31-pembobotan!Z$41)/pembobotan!Z$40</f>
        <v>0</v>
      </c>
      <c r="AA31" s="3">
        <f t="shared" si="2"/>
        <v>11.534769643758175</v>
      </c>
      <c r="AB31" s="3">
        <f t="shared" si="0"/>
        <v>21</v>
      </c>
      <c r="AC31" s="3" t="str">
        <f t="shared" si="1"/>
        <v>Hirarki3</v>
      </c>
    </row>
    <row r="32" spans="1:29">
      <c r="A32" s="4">
        <v>23</v>
      </c>
      <c r="B32" s="1" t="s">
        <v>24</v>
      </c>
      <c r="C32" s="3">
        <f>(pembobotan!C32-pembobotan!C$41)/pembobotan!C$40</f>
        <v>2.5851925102364059E-2</v>
      </c>
      <c r="D32" s="3">
        <f>(pembobotan!D32-pembobotan!D$41)/pembobotan!D$40</f>
        <v>2.0742724012601417</v>
      </c>
      <c r="E32" s="3">
        <f>(pembobotan!E32-pembobotan!E$41)/pembobotan!E$40</f>
        <v>1.9386757439752433</v>
      </c>
      <c r="F32" s="3">
        <f>(pembobotan!F32-pembobotan!F$41)/pembobotan!F$40</f>
        <v>1.7948508526383804</v>
      </c>
      <c r="G32" s="3">
        <f>(pembobotan!G32-pembobotan!G$41)/pembobotan!G$40</f>
        <v>1.8197744221107246</v>
      </c>
      <c r="H32" s="3">
        <f>(pembobotan!H32-pembobotan!H$41)/pembobotan!H$40</f>
        <v>0.28737511534625199</v>
      </c>
      <c r="I32" s="3">
        <f>(pembobotan!I32-pembobotan!I$41)/pembobotan!I$40</f>
        <v>0.16818588343593532</v>
      </c>
      <c r="J32" s="3">
        <f>(pembobotan!J32-pembobotan!J$41)/pembobotan!J$40</f>
        <v>1.8607482468190546</v>
      </c>
      <c r="K32" s="3">
        <f>(pembobotan!K32-pembobotan!K$41)/pembobotan!K$40</f>
        <v>0.65399619161775557</v>
      </c>
      <c r="L32" s="3">
        <f>(pembobotan!L32-pembobotan!L$41)/pembobotan!L$40</f>
        <v>0.9179441298878549</v>
      </c>
      <c r="M32" s="3">
        <f>(pembobotan!M32-pembobotan!M$41)/pembobotan!M$40</f>
        <v>1.8886076996720762</v>
      </c>
      <c r="N32" s="3">
        <f>(pembobotan!N32-pembobotan!N$41)/pembobotan!N$40</f>
        <v>5.3557168460679856</v>
      </c>
      <c r="O32" s="3">
        <f>(pembobotan!O32-pembobotan!O$41)/pembobotan!O$40</f>
        <v>0.37092783991181827</v>
      </c>
      <c r="P32" s="3">
        <f>(pembobotan!P32-pembobotan!P$41)/pembobotan!P$40</f>
        <v>0.50436052296249767</v>
      </c>
      <c r="Q32" s="3">
        <f>(pembobotan!Q32-pembobotan!Q$41)/pembobotan!Q$40</f>
        <v>0.45504029440195271</v>
      </c>
      <c r="R32" s="3">
        <f>(pembobotan!R32-pembobotan!R$41)/pembobotan!R$40</f>
        <v>1.6834879115002805</v>
      </c>
      <c r="S32" s="3">
        <f>(pembobotan!S32-pembobotan!S$41)/pembobotan!S$40</f>
        <v>1.0014880605299668</v>
      </c>
      <c r="T32" s="3">
        <f>(pembobotan!T32-pembobotan!T$41)/pembobotan!T$40</f>
        <v>2.3381086867622192</v>
      </c>
      <c r="U32" s="3">
        <f>(pembobotan!U32-pembobotan!U$41)/pembobotan!U$40</f>
        <v>1.9806275866290264</v>
      </c>
      <c r="V32" s="3">
        <f>(pembobotan!V32-pembobotan!V$41)/pembobotan!V$40</f>
        <v>2.1548111376538084</v>
      </c>
      <c r="W32" s="3">
        <f>(pembobotan!W32-pembobotan!W$41)/pembobotan!W$40</f>
        <v>0</v>
      </c>
      <c r="X32" s="3">
        <f>(pembobotan!X32-pembobotan!X$41)/pembobotan!X$40</f>
        <v>0</v>
      </c>
      <c r="Y32" s="3">
        <f>(pembobotan!Y32-pembobotan!Y$41)/pembobotan!Y$40</f>
        <v>0</v>
      </c>
      <c r="Z32" s="3">
        <f>(pembobotan!Z32-pembobotan!Z$41)/pembobotan!Z$40</f>
        <v>0</v>
      </c>
      <c r="AA32" s="3">
        <f t="shared" si="2"/>
        <v>29.274851498285337</v>
      </c>
      <c r="AB32" s="3">
        <f t="shared" si="0"/>
        <v>19</v>
      </c>
      <c r="AC32" s="3" t="str">
        <f t="shared" si="1"/>
        <v>Hirarki2</v>
      </c>
    </row>
    <row r="33" spans="1:29">
      <c r="A33" s="4">
        <v>24</v>
      </c>
      <c r="B33" s="2" t="s">
        <v>25</v>
      </c>
      <c r="C33" s="3">
        <f>(pembobotan!C33-pembobotan!C$41)/pembobotan!C$40</f>
        <v>5.3124285649912957E-2</v>
      </c>
      <c r="D33" s="3">
        <f>(pembobotan!D33-pembobotan!D$41)/pembobotan!D$40</f>
        <v>3.0801381636802603</v>
      </c>
      <c r="E33" s="3">
        <f>(pembobotan!E33-pembobotan!E$41)/pembobotan!E$40</f>
        <v>2.8760071767934621</v>
      </c>
      <c r="F33" s="3">
        <f>(pembobotan!F33-pembobotan!F$41)/pembobotan!F$40</f>
        <v>2.9381462587710474</v>
      </c>
      <c r="G33" s="3">
        <f>(pembobotan!G33-pembobotan!G$41)/pembobotan!G$40</f>
        <v>2.1656819568921022</v>
      </c>
      <c r="H33" s="3">
        <f>(pembobotan!H33-pembobotan!H$41)/pembobotan!H$40</f>
        <v>0.81422949348104734</v>
      </c>
      <c r="I33" s="3">
        <f>(pembobotan!I33-pembobotan!I$41)/pembobotan!I$40</f>
        <v>0.6727435337437413</v>
      </c>
      <c r="J33" s="3">
        <f>(pembobotan!J33-pembobotan!J$41)/pembobotan!J$40</f>
        <v>3.2360839075113992</v>
      </c>
      <c r="K33" s="3">
        <f>(pembobotan!K33-pembobotan!K$41)/pembobotan!K$40</f>
        <v>1.0931079202753915</v>
      </c>
      <c r="L33" s="3">
        <f>(pembobotan!L33-pembobotan!L$41)/pembobotan!L$40</f>
        <v>1.3917217453138444</v>
      </c>
      <c r="M33" s="3">
        <f>(pembobotan!M33-pembobotan!M$41)/pembobotan!M$40</f>
        <v>3.2416290403302148</v>
      </c>
      <c r="N33" s="3">
        <f>(pembobotan!N33-pembobotan!N$41)/pembobotan!N$40</f>
        <v>0.5470530448064399</v>
      </c>
      <c r="O33" s="3">
        <f>(pembobotan!O33-pembobotan!O$41)/pembobotan!O$40</f>
        <v>0.81755523898931381</v>
      </c>
      <c r="P33" s="3">
        <f>(pembobotan!P33-pembobotan!P$41)/pembobotan!P$40</f>
        <v>2.2885358729423331</v>
      </c>
      <c r="Q33" s="3">
        <f>(pembobotan!Q33-pembobotan!Q$41)/pembobotan!Q$40</f>
        <v>1.2402078612131651</v>
      </c>
      <c r="R33" s="3">
        <f>(pembobotan!R33-pembobotan!R$41)/pembobotan!R$40</f>
        <v>2.1698288637114729</v>
      </c>
      <c r="S33" s="3">
        <f>(pembobotan!S33-pembobotan!S$41)/pembobotan!S$40</f>
        <v>1.4531395388081871</v>
      </c>
      <c r="T33" s="3">
        <f>(pembobotan!T33-pembobotan!T$41)/pembobotan!T$40</f>
        <v>3.3225321451189007</v>
      </c>
      <c r="U33" s="3">
        <f>(pembobotan!U33-pembobotan!U$41)/pembobotan!U$40</f>
        <v>2.7811268301304537</v>
      </c>
      <c r="V33" s="3">
        <f>(pembobotan!V33-pembobotan!V$41)/pembobotan!V$40</f>
        <v>2.6078682696514499</v>
      </c>
      <c r="W33" s="3">
        <f>(pembobotan!W33-pembobotan!W$41)/pembobotan!W$40</f>
        <v>7.8156155685966691E-2</v>
      </c>
      <c r="X33" s="3">
        <f>(pembobotan!X33-pembobotan!X$41)/pembobotan!X$40</f>
        <v>0.10039405490302093</v>
      </c>
      <c r="Y33" s="3">
        <f>(pembobotan!Y33-pembobotan!Y$41)/pembobotan!Y$40</f>
        <v>0</v>
      </c>
      <c r="Z33" s="3">
        <f>(pembobotan!Z33-pembobotan!Z$41)/pembobotan!Z$40</f>
        <v>0</v>
      </c>
      <c r="AA33" s="3">
        <f t="shared" si="2"/>
        <v>38.969011358403122</v>
      </c>
      <c r="AB33" s="3">
        <f t="shared" si="0"/>
        <v>21</v>
      </c>
      <c r="AC33" s="3" t="str">
        <f t="shared" si="1"/>
        <v>Hirarki2</v>
      </c>
    </row>
    <row r="34" spans="1:29">
      <c r="A34" s="4">
        <v>25</v>
      </c>
      <c r="B34" s="1" t="s">
        <v>26</v>
      </c>
      <c r="C34" s="3">
        <f>(pembobotan!C34-pembobotan!C$41)/pembobotan!C$40</f>
        <v>1.4083714729106658E-2</v>
      </c>
      <c r="D34" s="3">
        <f>(pembobotan!D34-pembobotan!D$41)/pembobotan!D$40</f>
        <v>0</v>
      </c>
      <c r="E34" s="3">
        <f>(pembobotan!E34-pembobotan!E$41)/pembobotan!E$40</f>
        <v>0</v>
      </c>
      <c r="F34" s="3">
        <f>(pembobotan!F34-pembobotan!F$41)/pembobotan!F$40</f>
        <v>0</v>
      </c>
      <c r="G34" s="3">
        <f>(pembobotan!G34-pembobotan!G$41)/pembobotan!G$40</f>
        <v>0</v>
      </c>
      <c r="H34" s="3">
        <f>(pembobotan!H34-pembobotan!H$41)/pembobotan!H$40</f>
        <v>4.7895852557708667E-2</v>
      </c>
      <c r="I34" s="3">
        <f>(pembobotan!I34-pembobotan!I$41)/pembobotan!I$40</f>
        <v>0.25227882515390299</v>
      </c>
      <c r="J34" s="3">
        <f>(pembobotan!J34-pembobotan!J$41)/pembobotan!J$40</f>
        <v>0</v>
      </c>
      <c r="K34" s="3">
        <f>(pembobotan!K34-pembobotan!K$41)/pembobotan!K$40</f>
        <v>0</v>
      </c>
      <c r="L34" s="3">
        <f>(pembobotan!L34-pembobotan!L$41)/pembobotan!L$40</f>
        <v>0</v>
      </c>
      <c r="M34" s="3">
        <f>(pembobotan!M34-pembobotan!M$41)/pembobotan!M$40</f>
        <v>0</v>
      </c>
      <c r="N34" s="3">
        <f>(pembobotan!N34-pembobotan!N$41)/pembobotan!N$40</f>
        <v>0</v>
      </c>
      <c r="O34" s="3">
        <f>(pembobotan!O34-pembobotan!O$41)/pembobotan!O$40</f>
        <v>0</v>
      </c>
      <c r="P34" s="3">
        <f>(pembobotan!P34-pembobotan!P$41)/pembobotan!P$40</f>
        <v>6.3045065370312204E-3</v>
      </c>
      <c r="Q34" s="3">
        <f>(pembobotan!Q34-pembobotan!Q$41)/pembobotan!Q$40</f>
        <v>0</v>
      </c>
      <c r="R34" s="3">
        <f>(pembobotan!R34-pembobotan!R$41)/pembobotan!R$40</f>
        <v>0.18705421238892006</v>
      </c>
      <c r="S34" s="3">
        <f>(pembobotan!S34-pembobotan!S$41)/pembobotan!S$40</f>
        <v>0</v>
      </c>
      <c r="T34" s="3">
        <f>(pembobotan!T34-pembobotan!T$41)/pembobotan!T$40</f>
        <v>0.16352138617891324</v>
      </c>
      <c r="U34" s="3">
        <f>(pembobotan!U34-pembobotan!U$41)/pembobotan!U$40</f>
        <v>4.2827238258662879E-2</v>
      </c>
      <c r="V34" s="3">
        <f>(pembobotan!V34-pembobotan!V$41)/pembobotan!V$40</f>
        <v>5.5516237233701173E-2</v>
      </c>
      <c r="W34" s="3">
        <f>(pembobotan!W34-pembobotan!W$41)/pembobotan!W$40</f>
        <v>0.18236436326725561</v>
      </c>
      <c r="X34" s="3">
        <f>(pembobotan!X34-pembobotan!X$41)/pembobotan!X$40</f>
        <v>0.40157621961208373</v>
      </c>
      <c r="Y34" s="3">
        <f>(pembobotan!Y34-pembobotan!Y$41)/pembobotan!Y$40</f>
        <v>0</v>
      </c>
      <c r="Z34" s="3">
        <f>(pembobotan!Z34-pembobotan!Z$41)/pembobotan!Z$40</f>
        <v>0</v>
      </c>
      <c r="AA34" s="3">
        <f t="shared" si="2"/>
        <v>1.3534225559172861</v>
      </c>
      <c r="AB34" s="3">
        <f t="shared" si="0"/>
        <v>9</v>
      </c>
      <c r="AC34" s="3" t="str">
        <f t="shared" si="1"/>
        <v>Hirarki3</v>
      </c>
    </row>
    <row r="35" spans="1:29">
      <c r="A35" s="4">
        <v>26</v>
      </c>
      <c r="B35" s="1" t="s">
        <v>27</v>
      </c>
      <c r="C35" s="3">
        <f>(pembobotan!C35-pembobotan!C$41)/pembobotan!C$40</f>
        <v>2.1874705855846513E-2</v>
      </c>
      <c r="D35" s="3">
        <f>(pembobotan!D35-pembobotan!D$41)/pembobotan!D$40</f>
        <v>1.4228049385528108</v>
      </c>
      <c r="E35" s="3">
        <f>(pembobotan!E35-pembobotan!E$41)/pembobotan!E$40</f>
        <v>0.95562082662930625</v>
      </c>
      <c r="F35" s="3">
        <f>(pembobotan!F35-pembobotan!F$41)/pembobotan!F$40</f>
        <v>0.83595793136582097</v>
      </c>
      <c r="G35" s="3">
        <f>(pembobotan!G35-pembobotan!G$41)/pembobotan!G$40</f>
        <v>0.81213073383453827</v>
      </c>
      <c r="H35" s="3">
        <f>(pembobotan!H35-pembobotan!H$41)/pembobotan!H$40</f>
        <v>0.19158341023083467</v>
      </c>
      <c r="I35" s="3">
        <f>(pembobotan!I35-pembobotan!I$41)/pembobotan!I$40</f>
        <v>0.33637176687187065</v>
      </c>
      <c r="J35" s="3">
        <f>(pembobotan!J35-pembobotan!J$41)/pembobotan!J$40</f>
        <v>1.3348846118484521</v>
      </c>
      <c r="K35" s="3">
        <f>(pembobotan!K35-pembobotan!K$41)/pembobotan!K$40</f>
        <v>0.42042612318284284</v>
      </c>
      <c r="L35" s="3">
        <f>(pembobotan!L35-pembobotan!L$41)/pembobotan!L$40</f>
        <v>0.74027752410310876</v>
      </c>
      <c r="M35" s="3">
        <f>(pembobotan!M35-pembobotan!M$41)/pembobotan!M$40</f>
        <v>1.1932331451512177</v>
      </c>
      <c r="N35" s="3">
        <f>(pembobotan!N35-pembobotan!N$41)/pembobotan!N$40</f>
        <v>0.39847073634049324</v>
      </c>
      <c r="O35" s="3">
        <f>(pembobotan!O35-pembobotan!O$41)/pembobotan!O$40</f>
        <v>0.42391753132779231</v>
      </c>
      <c r="P35" s="3">
        <f>(pembobotan!P35-pembobotan!P$41)/pembobotan!P$40</f>
        <v>0.10717661112953075</v>
      </c>
      <c r="Q35" s="3">
        <f>(pembobotan!Q35-pembobotan!Q$41)/pembobotan!Q$40</f>
        <v>0.81639582230938568</v>
      </c>
      <c r="R35" s="3">
        <f>(pembobotan!R35-pembobotan!R$41)/pembobotan!R$40</f>
        <v>1.4964336991113605</v>
      </c>
      <c r="S35" s="3">
        <f>(pembobotan!S35-pembobotan!S$41)/pembobotan!S$40</f>
        <v>0.68729572781468307</v>
      </c>
      <c r="T35" s="3">
        <f>(pembobotan!T35-pembobotan!T$41)/pembobotan!T$40</f>
        <v>2.1908570606691171</v>
      </c>
      <c r="U35" s="3">
        <f>(pembobotan!U35-pembobotan!U$41)/pembobotan!U$40</f>
        <v>1.0934164039372201</v>
      </c>
      <c r="V35" s="3">
        <f>(pembobotan!V35-pembobotan!V$41)/pembobotan!V$40</f>
        <v>1.6780410400035806</v>
      </c>
      <c r="W35" s="3">
        <f>(pembobotan!W35-pembobotan!W$41)/pembobotan!W$40</f>
        <v>5.2104103790644458E-2</v>
      </c>
      <c r="X35" s="3">
        <f>(pembobotan!X35-pembobotan!X$41)/pembobotan!X$40</f>
        <v>0.40157621961208373</v>
      </c>
      <c r="Y35" s="3">
        <f>(pembobotan!Y35-pembobotan!Y$41)/pembobotan!Y$40</f>
        <v>0</v>
      </c>
      <c r="Z35" s="3">
        <f>(pembobotan!Z35-pembobotan!Z$41)/pembobotan!Z$40</f>
        <v>0</v>
      </c>
      <c r="AA35" s="3">
        <f t="shared" si="2"/>
        <v>17.610850673672541</v>
      </c>
      <c r="AB35" s="3">
        <f t="shared" si="0"/>
        <v>21</v>
      </c>
      <c r="AC35" s="3" t="str">
        <f t="shared" si="1"/>
        <v>Hirarki3</v>
      </c>
    </row>
    <row r="36" spans="1:29">
      <c r="A36" s="4">
        <v>27</v>
      </c>
      <c r="B36" s="1" t="s">
        <v>28</v>
      </c>
      <c r="C36" s="3">
        <f>(pembobotan!C36-pembobotan!C$41)/pembobotan!C$40</f>
        <v>5.9026984055458838E-3</v>
      </c>
      <c r="D36" s="3">
        <f>(pembobotan!D36-pembobotan!D$41)/pembobotan!D$40</f>
        <v>0.40651569672937449</v>
      </c>
      <c r="E36" s="3">
        <f>(pembobotan!E36-pembobotan!E$41)/pembobotan!E$40</f>
        <v>0.21490037728027461</v>
      </c>
      <c r="F36" s="3">
        <f>(pembobotan!F36-pembobotan!F$41)/pembobotan!F$40</f>
        <v>9.8347991925390704E-2</v>
      </c>
      <c r="G36" s="3">
        <f>(pembobotan!G36-pembobotan!G$41)/pembobotan!G$40</f>
        <v>0.28574970264548566</v>
      </c>
      <c r="H36" s="3">
        <f>(pembobotan!H36-pembobotan!H$41)/pembobotan!H$40</f>
        <v>0</v>
      </c>
      <c r="I36" s="3">
        <f>(pembobotan!I36-pembobotan!I$41)/pembobotan!I$40</f>
        <v>0</v>
      </c>
      <c r="J36" s="3">
        <f>(pembobotan!J36-pembobotan!J$41)/pembobotan!J$40</f>
        <v>0.5663146838144949</v>
      </c>
      <c r="K36" s="3">
        <f>(pembobotan!K36-pembobotan!K$41)/pembobotan!K$40</f>
        <v>8.4085224636568576E-2</v>
      </c>
      <c r="L36" s="3">
        <f>(pembobotan!L36-pembobotan!L$41)/pembobotan!L$40</f>
        <v>0.1381851378325803</v>
      </c>
      <c r="M36" s="3">
        <f>(pembobotan!M36-pembobotan!M$41)/pembobotan!M$40</f>
        <v>0.31217878937000243</v>
      </c>
      <c r="N36" s="3">
        <f>(pembobotan!N36-pembobotan!N$41)/pembobotan!N$40</f>
        <v>0.20936598011110663</v>
      </c>
      <c r="O36" s="3">
        <f>(pembobotan!O36-pembobotan!O$41)/pembobotan!O$40</f>
        <v>0.14761414037307055</v>
      </c>
      <c r="P36" s="3">
        <f>(pembobotan!P36-pembobotan!P$41)/pembobotan!P$40</f>
        <v>2.1624457422017089</v>
      </c>
      <c r="Q36" s="3">
        <f>(pembobotan!Q36-pembobotan!Q$41)/pembobotan!Q$40</f>
        <v>0.20521425041656691</v>
      </c>
      <c r="R36" s="3">
        <f>(pembobotan!R36-pembobotan!R$41)/pembobotan!R$40</f>
        <v>0</v>
      </c>
      <c r="S36" s="3">
        <f>(pembobotan!S36-pembobotan!S$41)/pembobotan!S$40</f>
        <v>2.9455531192057845E-2</v>
      </c>
      <c r="T36" s="3">
        <f>(pembobotan!T36-pembobotan!T$41)/pembobotan!T$40</f>
        <v>0.66479475388606035</v>
      </c>
      <c r="U36" s="3">
        <f>(pembobotan!U36-pembobotan!U$41)/pembobotan!U$40</f>
        <v>0.35636492081899729</v>
      </c>
      <c r="V36" s="3">
        <f>(pembobotan!V36-pembobotan!V$41)/pembobotan!V$40</f>
        <v>0.36908533598083743</v>
      </c>
      <c r="W36" s="3">
        <f>(pembobotan!W36-pembobotan!W$41)/pembobotan!W$40</f>
        <v>5.2104103790644458E-2</v>
      </c>
      <c r="X36" s="3">
        <f>(pembobotan!X36-pembobotan!X$41)/pembobotan!X$40</f>
        <v>0.20078810980604186</v>
      </c>
      <c r="Y36" s="3">
        <f>(pembobotan!Y36-pembobotan!Y$41)/pembobotan!Y$40</f>
        <v>0</v>
      </c>
      <c r="Z36" s="3">
        <f>(pembobotan!Z36-pembobotan!Z$41)/pembobotan!Z$40</f>
        <v>0</v>
      </c>
      <c r="AA36" s="3">
        <f t="shared" si="2"/>
        <v>6.5094131712168091</v>
      </c>
      <c r="AB36" s="3">
        <f t="shared" si="0"/>
        <v>18</v>
      </c>
      <c r="AC36" s="3" t="str">
        <f t="shared" si="1"/>
        <v>Hirarki3</v>
      </c>
    </row>
    <row r="37" spans="1:29">
      <c r="A37" s="74" t="s">
        <v>73</v>
      </c>
      <c r="B37" s="75"/>
      <c r="C37" s="18">
        <f>SUM(C5:C36)</f>
        <v>6.6773061656763231</v>
      </c>
      <c r="D37" s="18">
        <f t="shared" ref="D37:AB37" si="3">SUM(D5:D36)</f>
        <v>35.709103189197826</v>
      </c>
      <c r="E37" s="18">
        <f t="shared" si="3"/>
        <v>31.873841064272213</v>
      </c>
      <c r="F37" s="18">
        <f t="shared" si="3"/>
        <v>33.610426240502271</v>
      </c>
      <c r="G37" s="18">
        <f t="shared" si="3"/>
        <v>34.109490821050599</v>
      </c>
      <c r="H37" s="18">
        <f t="shared" si="3"/>
        <v>24.666364067219956</v>
      </c>
      <c r="I37" s="18">
        <f t="shared" si="3"/>
        <v>30.021180193314457</v>
      </c>
      <c r="J37" s="18">
        <f t="shared" si="3"/>
        <v>41.826384504584837</v>
      </c>
      <c r="K37" s="18">
        <f t="shared" si="3"/>
        <v>26.514874168731286</v>
      </c>
      <c r="L37" s="18">
        <f t="shared" si="3"/>
        <v>35.878784001530668</v>
      </c>
      <c r="M37" s="18">
        <f t="shared" si="3"/>
        <v>37.96966995733203</v>
      </c>
      <c r="N37" s="18">
        <f t="shared" si="3"/>
        <v>14.243640388849157</v>
      </c>
      <c r="O37" s="18">
        <f t="shared" si="3"/>
        <v>30.499352387851349</v>
      </c>
      <c r="P37" s="18">
        <f t="shared" si="3"/>
        <v>22.261212582257244</v>
      </c>
      <c r="Q37" s="18">
        <f t="shared" si="3"/>
        <v>25.312731670947841</v>
      </c>
      <c r="R37" s="18">
        <f t="shared" si="3"/>
        <v>38.445875786336032</v>
      </c>
      <c r="S37" s="18">
        <f t="shared" si="3"/>
        <v>35.130630201727662</v>
      </c>
      <c r="T37" s="18">
        <f t="shared" si="3"/>
        <v>32.920520882492795</v>
      </c>
      <c r="U37" s="18">
        <f t="shared" si="3"/>
        <v>27.973060090281702</v>
      </c>
      <c r="V37" s="18">
        <f t="shared" si="3"/>
        <v>30.680392913448681</v>
      </c>
      <c r="W37" s="18">
        <f t="shared" si="3"/>
        <v>18.991945831689904</v>
      </c>
      <c r="X37" s="18">
        <f t="shared" si="3"/>
        <v>20.881963419828352</v>
      </c>
      <c r="Y37" s="18">
        <f t="shared" si="3"/>
        <v>15.078688564601459</v>
      </c>
      <c r="Z37" s="18">
        <f t="shared" si="3"/>
        <v>15.13642086457355</v>
      </c>
      <c r="AA37" s="18">
        <f t="shared" si="3"/>
        <v>666.41385995829819</v>
      </c>
      <c r="AB37" s="18">
        <f t="shared" si="3"/>
        <v>573</v>
      </c>
      <c r="AC37" s="3"/>
    </row>
    <row r="38" spans="1:29">
      <c r="A38" s="72" t="s">
        <v>62</v>
      </c>
      <c r="B38" s="72"/>
      <c r="C38" s="17">
        <f>COUNTIF(C5:C36,"&gt;0")</f>
        <v>26</v>
      </c>
      <c r="D38" s="17">
        <f t="shared" ref="D38:AB38" si="4">COUNTIF(D5:D36,"&gt;0")</f>
        <v>26</v>
      </c>
      <c r="E38" s="17">
        <f t="shared" si="4"/>
        <v>26</v>
      </c>
      <c r="F38" s="17">
        <f t="shared" si="4"/>
        <v>26</v>
      </c>
      <c r="G38" s="17">
        <f t="shared" si="4"/>
        <v>26</v>
      </c>
      <c r="H38" s="17">
        <f t="shared" si="4"/>
        <v>26</v>
      </c>
      <c r="I38" s="17">
        <f t="shared" si="4"/>
        <v>26</v>
      </c>
      <c r="J38" s="17">
        <f t="shared" si="4"/>
        <v>26</v>
      </c>
      <c r="K38" s="17">
        <f t="shared" si="4"/>
        <v>26</v>
      </c>
      <c r="L38" s="17">
        <f t="shared" si="4"/>
        <v>26</v>
      </c>
      <c r="M38" s="17">
        <f t="shared" si="4"/>
        <v>26</v>
      </c>
      <c r="N38" s="17">
        <f t="shared" si="4"/>
        <v>26</v>
      </c>
      <c r="O38" s="17">
        <f t="shared" si="4"/>
        <v>26</v>
      </c>
      <c r="P38" s="17">
        <f t="shared" si="4"/>
        <v>26</v>
      </c>
      <c r="Q38" s="17">
        <f t="shared" si="4"/>
        <v>26</v>
      </c>
      <c r="R38" s="17">
        <f t="shared" si="4"/>
        <v>26</v>
      </c>
      <c r="S38" s="17">
        <f t="shared" si="4"/>
        <v>26</v>
      </c>
      <c r="T38" s="17">
        <f t="shared" si="4"/>
        <v>26</v>
      </c>
      <c r="U38" s="17">
        <f t="shared" si="4"/>
        <v>26</v>
      </c>
      <c r="V38" s="17">
        <f t="shared" si="4"/>
        <v>26</v>
      </c>
      <c r="W38" s="17">
        <f t="shared" si="4"/>
        <v>26</v>
      </c>
      <c r="X38" s="17">
        <f t="shared" si="4"/>
        <v>25</v>
      </c>
      <c r="Y38" s="17">
        <f t="shared" si="4"/>
        <v>17</v>
      </c>
      <c r="Z38" s="17">
        <f t="shared" si="4"/>
        <v>11</v>
      </c>
      <c r="AA38" s="17">
        <f t="shared" si="4"/>
        <v>27</v>
      </c>
      <c r="AB38" s="17">
        <f t="shared" si="4"/>
        <v>27</v>
      </c>
      <c r="AC38" s="3"/>
    </row>
    <row r="39" spans="1:29">
      <c r="A39" s="72" t="s">
        <v>74</v>
      </c>
      <c r="B39" s="72"/>
      <c r="C39" s="17">
        <f>AVERAGE(C5:C36)</f>
        <v>0.24730763576578974</v>
      </c>
      <c r="D39" s="17">
        <f t="shared" ref="D39:Y39" si="5">AVERAGE(D5:D36)</f>
        <v>1.3225593773776974</v>
      </c>
      <c r="E39" s="17">
        <f t="shared" si="5"/>
        <v>1.1805126320100821</v>
      </c>
      <c r="F39" s="17">
        <f t="shared" si="5"/>
        <v>1.2448306015000841</v>
      </c>
      <c r="G39" s="17">
        <f t="shared" si="5"/>
        <v>1.2633144748537259</v>
      </c>
      <c r="H39" s="17">
        <f t="shared" si="5"/>
        <v>0.91356903952666502</v>
      </c>
      <c r="I39" s="17">
        <f t="shared" si="5"/>
        <v>1.1118955627153502</v>
      </c>
      <c r="J39" s="17">
        <f t="shared" si="5"/>
        <v>1.5491253520216606</v>
      </c>
      <c r="K39" s="17">
        <f t="shared" si="5"/>
        <v>0.98203237661967724</v>
      </c>
      <c r="L39" s="17">
        <f t="shared" si="5"/>
        <v>1.3288438519085433</v>
      </c>
      <c r="M39" s="17">
        <f t="shared" si="5"/>
        <v>1.4062840724937788</v>
      </c>
      <c r="N39" s="17">
        <f t="shared" si="5"/>
        <v>0.52754223662404287</v>
      </c>
      <c r="O39" s="17">
        <f t="shared" si="5"/>
        <v>1.1296056439944944</v>
      </c>
      <c r="P39" s="17">
        <f t="shared" si="5"/>
        <v>0.82448935489841646</v>
      </c>
      <c r="Q39" s="17">
        <f t="shared" si="5"/>
        <v>0.93750858040547558</v>
      </c>
      <c r="R39" s="17">
        <f t="shared" si="5"/>
        <v>1.4239213254198531</v>
      </c>
      <c r="S39" s="17">
        <f t="shared" si="5"/>
        <v>1.3011344519158394</v>
      </c>
      <c r="T39" s="17">
        <f t="shared" si="5"/>
        <v>1.2192785512034368</v>
      </c>
      <c r="U39" s="17">
        <f t="shared" si="5"/>
        <v>1.0360392626030259</v>
      </c>
      <c r="V39" s="17">
        <f t="shared" si="5"/>
        <v>1.1363108486462474</v>
      </c>
      <c r="W39" s="17">
        <f t="shared" si="5"/>
        <v>0.7034054011737001</v>
      </c>
      <c r="X39" s="17">
        <f t="shared" si="5"/>
        <v>0.77340605258623529</v>
      </c>
      <c r="Y39" s="17">
        <f t="shared" si="5"/>
        <v>0.55846994683709106</v>
      </c>
      <c r="Z39" s="17">
        <f>AVERAGE(Z5:Z36)</f>
        <v>0.56060818016939074</v>
      </c>
      <c r="AA39" s="17">
        <f>AVERAGE(AA5:AA36)</f>
        <v>24.681994813270304</v>
      </c>
      <c r="AB39" s="17">
        <f>AVERAGE(AB5:AB36)</f>
        <v>21.222222222222221</v>
      </c>
      <c r="AC39" s="3"/>
    </row>
    <row r="40" spans="1:29">
      <c r="A40" s="72" t="s">
        <v>65</v>
      </c>
      <c r="B40" s="72"/>
      <c r="C40" s="17">
        <f>STDEV(C5:C36)</f>
        <v>1</v>
      </c>
      <c r="D40" s="17">
        <f t="shared" ref="D40:Y40" si="6">STDEV(D5:D36)</f>
        <v>1</v>
      </c>
      <c r="E40" s="17">
        <f t="shared" si="6"/>
        <v>1.0000000000000007</v>
      </c>
      <c r="F40" s="17">
        <f t="shared" si="6"/>
        <v>1</v>
      </c>
      <c r="G40" s="17">
        <f t="shared" si="6"/>
        <v>1.0000000000000002</v>
      </c>
      <c r="H40" s="17">
        <f t="shared" si="6"/>
        <v>1.0000000000000002</v>
      </c>
      <c r="I40" s="17">
        <f t="shared" si="6"/>
        <v>1</v>
      </c>
      <c r="J40" s="17">
        <f t="shared" si="6"/>
        <v>0.99999999999999978</v>
      </c>
      <c r="K40" s="17">
        <f t="shared" si="6"/>
        <v>1.0000000000000002</v>
      </c>
      <c r="L40" s="17">
        <f t="shared" si="6"/>
        <v>1</v>
      </c>
      <c r="M40" s="17">
        <f t="shared" si="6"/>
        <v>0.99999999999999989</v>
      </c>
      <c r="N40" s="17">
        <f t="shared" si="6"/>
        <v>1</v>
      </c>
      <c r="O40" s="17">
        <f t="shared" si="6"/>
        <v>1.0000000000000002</v>
      </c>
      <c r="P40" s="17">
        <f t="shared" si="6"/>
        <v>1</v>
      </c>
      <c r="Q40" s="17">
        <f t="shared" si="6"/>
        <v>1</v>
      </c>
      <c r="R40" s="17">
        <f t="shared" si="6"/>
        <v>1.0000000000000002</v>
      </c>
      <c r="S40" s="17">
        <f t="shared" si="6"/>
        <v>0.99999999999999978</v>
      </c>
      <c r="T40" s="17">
        <f t="shared" si="6"/>
        <v>0.99999999999999989</v>
      </c>
      <c r="U40" s="17">
        <f t="shared" si="6"/>
        <v>1</v>
      </c>
      <c r="V40" s="17">
        <f t="shared" si="6"/>
        <v>0.99999999999999978</v>
      </c>
      <c r="W40" s="17">
        <f t="shared" si="6"/>
        <v>1.0000000000000002</v>
      </c>
      <c r="X40" s="17">
        <f t="shared" si="6"/>
        <v>1</v>
      </c>
      <c r="Y40" s="17">
        <f t="shared" si="6"/>
        <v>1</v>
      </c>
      <c r="Z40" s="17">
        <f>STDEV(Z5:Z36)</f>
        <v>1.0000000000000002</v>
      </c>
      <c r="AA40" s="17">
        <f>STDEV(AA5:AA36)</f>
        <v>16.800880407066227</v>
      </c>
      <c r="AB40" s="17">
        <f>STDEV(AB5:AB36)</f>
        <v>2.7642405179407992</v>
      </c>
      <c r="AC40" s="3"/>
    </row>
    <row r="41" spans="1:29">
      <c r="B41" s="20"/>
    </row>
    <row r="42" spans="1:29">
      <c r="B42" s="20"/>
    </row>
    <row r="43" spans="1:29">
      <c r="B43" s="14" t="s">
        <v>70</v>
      </c>
    </row>
    <row r="44" spans="1:29">
      <c r="B44" s="15" t="s">
        <v>71</v>
      </c>
    </row>
    <row r="45" spans="1:29">
      <c r="B45" s="15" t="s">
        <v>72</v>
      </c>
    </row>
    <row r="46" spans="1:29">
      <c r="B46" s="19" t="s">
        <v>65</v>
      </c>
    </row>
  </sheetData>
  <mergeCells count="4">
    <mergeCell ref="A37:B37"/>
    <mergeCell ref="A38:B38"/>
    <mergeCell ref="A39:B39"/>
    <mergeCell ref="A40:B40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Z57"/>
  <sheetViews>
    <sheetView topLeftCell="A10" zoomScale="70" zoomScaleNormal="70" workbookViewId="0">
      <selection activeCell="L22" sqref="L22"/>
    </sheetView>
  </sheetViews>
  <sheetFormatPr defaultRowHeight="15"/>
  <cols>
    <col min="1" max="1" width="6.7109375" customWidth="1"/>
    <col min="2" max="2" width="17.140625" customWidth="1"/>
    <col min="3" max="3" width="14.85546875" customWidth="1"/>
    <col min="4" max="4" width="12.7109375" customWidth="1"/>
    <col min="5" max="5" width="10.28515625" customWidth="1"/>
    <col min="6" max="6" width="9.85546875" customWidth="1"/>
    <col min="7" max="7" width="10.140625" customWidth="1"/>
    <col min="8" max="12" width="9.140625" customWidth="1"/>
    <col min="13" max="13" width="9.7109375" customWidth="1"/>
    <col min="14" max="14" width="9.85546875" customWidth="1"/>
    <col min="15" max="18" width="9.140625" customWidth="1"/>
    <col min="19" max="20" width="11.28515625" customWidth="1"/>
    <col min="21" max="21" width="9.140625" customWidth="1"/>
  </cols>
  <sheetData>
    <row r="9" spans="1:26" ht="105">
      <c r="A9" s="5" t="s">
        <v>0</v>
      </c>
      <c r="B9" s="5" t="s">
        <v>83</v>
      </c>
      <c r="C9" s="9" t="s">
        <v>85</v>
      </c>
      <c r="D9" s="10" t="s">
        <v>37</v>
      </c>
      <c r="E9" s="10" t="s">
        <v>40</v>
      </c>
      <c r="F9" s="10" t="s">
        <v>39</v>
      </c>
      <c r="G9" s="10" t="s">
        <v>41</v>
      </c>
      <c r="H9" s="10" t="s">
        <v>38</v>
      </c>
      <c r="I9" s="10" t="s">
        <v>42</v>
      </c>
      <c r="J9" s="10" t="s">
        <v>43</v>
      </c>
      <c r="K9" s="10" t="s">
        <v>54</v>
      </c>
      <c r="L9" s="10" t="s">
        <v>44</v>
      </c>
      <c r="M9" s="10" t="s">
        <v>45</v>
      </c>
      <c r="N9" s="10" t="s">
        <v>56</v>
      </c>
      <c r="O9" s="10" t="s">
        <v>55</v>
      </c>
      <c r="P9" s="10" t="s">
        <v>60</v>
      </c>
      <c r="Q9" s="10" t="s">
        <v>53</v>
      </c>
      <c r="R9" s="10" t="s">
        <v>59</v>
      </c>
      <c r="S9" s="10" t="s">
        <v>57</v>
      </c>
      <c r="T9" s="11" t="s">
        <v>58</v>
      </c>
      <c r="U9" s="10" t="s">
        <v>46</v>
      </c>
      <c r="V9" s="13" t="s">
        <v>47</v>
      </c>
      <c r="W9" s="10" t="s">
        <v>49</v>
      </c>
      <c r="X9" s="10" t="s">
        <v>48</v>
      </c>
      <c r="Y9" s="10" t="s">
        <v>50</v>
      </c>
      <c r="Z9" s="10" t="s">
        <v>51</v>
      </c>
    </row>
    <row r="10" spans="1:26">
      <c r="A10" s="4">
        <v>1</v>
      </c>
      <c r="B10" s="3" t="s">
        <v>77</v>
      </c>
      <c r="C10" s="3">
        <f>C31</f>
        <v>188</v>
      </c>
      <c r="D10" s="3">
        <f>D31</f>
        <v>4465</v>
      </c>
      <c r="E10" s="3">
        <f t="shared" ref="E10:Z10" si="0">E31</f>
        <v>1179</v>
      </c>
      <c r="F10" s="3">
        <f t="shared" si="0"/>
        <v>396</v>
      </c>
      <c r="G10" s="3">
        <f t="shared" si="0"/>
        <v>432</v>
      </c>
      <c r="H10" s="3">
        <f t="shared" si="0"/>
        <v>87</v>
      </c>
      <c r="I10" s="3">
        <f t="shared" si="0"/>
        <v>48</v>
      </c>
      <c r="J10" s="3">
        <f t="shared" si="0"/>
        <v>278</v>
      </c>
      <c r="K10" s="3">
        <f t="shared" si="0"/>
        <v>376</v>
      </c>
      <c r="L10" s="3">
        <f t="shared" si="0"/>
        <v>757</v>
      </c>
      <c r="M10" s="3">
        <f t="shared" si="0"/>
        <v>10952</v>
      </c>
      <c r="N10" s="3">
        <f t="shared" si="0"/>
        <v>276</v>
      </c>
      <c r="O10" s="3">
        <f t="shared" si="0"/>
        <v>1081</v>
      </c>
      <c r="P10" s="3">
        <f t="shared" si="0"/>
        <v>291</v>
      </c>
      <c r="Q10" s="3">
        <f t="shared" si="0"/>
        <v>1105</v>
      </c>
      <c r="R10" s="3">
        <f t="shared" si="0"/>
        <v>926</v>
      </c>
      <c r="S10" s="3">
        <f t="shared" si="0"/>
        <v>752</v>
      </c>
      <c r="T10" s="3">
        <f t="shared" si="0"/>
        <v>36009</v>
      </c>
      <c r="U10" s="3">
        <f t="shared" si="0"/>
        <v>6240</v>
      </c>
      <c r="V10" s="3">
        <f t="shared" si="0"/>
        <v>24877</v>
      </c>
      <c r="W10" s="3">
        <f t="shared" si="0"/>
        <v>73</v>
      </c>
      <c r="X10" s="3">
        <f t="shared" si="0"/>
        <v>33</v>
      </c>
      <c r="Y10" s="3">
        <f t="shared" si="0"/>
        <v>16</v>
      </c>
      <c r="Z10" s="3">
        <f t="shared" si="0"/>
        <v>1</v>
      </c>
    </row>
    <row r="11" spans="1:26">
      <c r="A11" s="4">
        <v>2</v>
      </c>
      <c r="B11" s="3" t="s">
        <v>78</v>
      </c>
      <c r="C11" s="3">
        <f>C35</f>
        <v>106</v>
      </c>
      <c r="D11" s="3">
        <f t="shared" ref="D11:Z11" si="1">D35</f>
        <v>3188</v>
      </c>
      <c r="E11" s="3">
        <f t="shared" si="1"/>
        <v>1196</v>
      </c>
      <c r="F11" s="3">
        <f t="shared" si="1"/>
        <v>423</v>
      </c>
      <c r="G11" s="3">
        <f t="shared" si="1"/>
        <v>399</v>
      </c>
      <c r="H11" s="3">
        <f t="shared" si="1"/>
        <v>48</v>
      </c>
      <c r="I11" s="3">
        <f t="shared" si="1"/>
        <v>24</v>
      </c>
      <c r="J11" s="3">
        <f t="shared" si="1"/>
        <v>156</v>
      </c>
      <c r="K11" s="3">
        <f t="shared" si="1"/>
        <v>157</v>
      </c>
      <c r="L11" s="3">
        <f t="shared" si="1"/>
        <v>277</v>
      </c>
      <c r="M11" s="3">
        <f t="shared" si="1"/>
        <v>7356</v>
      </c>
      <c r="N11" s="3">
        <f t="shared" si="1"/>
        <v>271</v>
      </c>
      <c r="O11" s="3">
        <f t="shared" si="1"/>
        <v>735</v>
      </c>
      <c r="P11" s="3">
        <f t="shared" si="1"/>
        <v>502</v>
      </c>
      <c r="Q11" s="3">
        <f t="shared" si="1"/>
        <v>543</v>
      </c>
      <c r="R11" s="3">
        <f t="shared" si="1"/>
        <v>424</v>
      </c>
      <c r="S11" s="3">
        <f t="shared" si="1"/>
        <v>382</v>
      </c>
      <c r="T11" s="3">
        <f t="shared" si="1"/>
        <v>25602</v>
      </c>
      <c r="U11" s="3">
        <f t="shared" si="1"/>
        <v>12103</v>
      </c>
      <c r="V11" s="3">
        <f t="shared" si="1"/>
        <v>26004</v>
      </c>
      <c r="W11" s="3">
        <f t="shared" si="1"/>
        <v>49</v>
      </c>
      <c r="X11" s="3">
        <f t="shared" si="1"/>
        <v>15</v>
      </c>
      <c r="Y11" s="3">
        <f t="shared" si="1"/>
        <v>9</v>
      </c>
      <c r="Z11" s="3">
        <f t="shared" si="1"/>
        <v>0</v>
      </c>
    </row>
    <row r="12" spans="1:26">
      <c r="A12" s="4">
        <v>3</v>
      </c>
      <c r="B12" s="3" t="s">
        <v>79</v>
      </c>
      <c r="C12" s="3">
        <f>C41</f>
        <v>151.4</v>
      </c>
      <c r="D12" s="3">
        <f t="shared" ref="D12:Z12" si="2">D41</f>
        <v>5145</v>
      </c>
      <c r="E12" s="3">
        <f t="shared" si="2"/>
        <v>2129</v>
      </c>
      <c r="F12" s="3">
        <f t="shared" si="2"/>
        <v>890</v>
      </c>
      <c r="G12" s="3">
        <f t="shared" si="2"/>
        <v>770</v>
      </c>
      <c r="H12" s="3">
        <f t="shared" si="2"/>
        <v>191</v>
      </c>
      <c r="I12" s="3">
        <f t="shared" si="2"/>
        <v>155</v>
      </c>
      <c r="J12" s="3">
        <f t="shared" si="2"/>
        <v>288</v>
      </c>
      <c r="K12" s="3">
        <f t="shared" si="2"/>
        <v>1232</v>
      </c>
      <c r="L12" s="3">
        <f t="shared" si="2"/>
        <v>1232</v>
      </c>
      <c r="M12" s="3">
        <f t="shared" si="2"/>
        <v>12012</v>
      </c>
      <c r="N12" s="3">
        <f t="shared" si="2"/>
        <v>305</v>
      </c>
      <c r="O12" s="3">
        <f t="shared" si="2"/>
        <v>3444</v>
      </c>
      <c r="P12" s="3">
        <f t="shared" si="2"/>
        <v>858</v>
      </c>
      <c r="Q12" s="3">
        <f t="shared" si="2"/>
        <v>2294</v>
      </c>
      <c r="R12" s="3">
        <f t="shared" si="2"/>
        <v>824</v>
      </c>
      <c r="S12" s="3">
        <f t="shared" si="2"/>
        <v>1211</v>
      </c>
      <c r="T12" s="3">
        <f t="shared" si="2"/>
        <v>22041</v>
      </c>
      <c r="U12" s="3">
        <f t="shared" si="2"/>
        <v>9960</v>
      </c>
      <c r="V12" s="3">
        <f t="shared" si="2"/>
        <v>17481</v>
      </c>
      <c r="W12" s="3">
        <f t="shared" si="2"/>
        <v>385</v>
      </c>
      <c r="X12" s="3">
        <f t="shared" si="2"/>
        <v>101</v>
      </c>
      <c r="Y12" s="3">
        <f t="shared" si="2"/>
        <v>79</v>
      </c>
      <c r="Z12" s="3">
        <f t="shared" si="2"/>
        <v>25</v>
      </c>
    </row>
    <row r="13" spans="1:26">
      <c r="A13" s="4">
        <v>4</v>
      </c>
      <c r="B13" s="3" t="s">
        <v>80</v>
      </c>
      <c r="C13" s="8">
        <f>C45</f>
        <v>93.666666666666671</v>
      </c>
      <c r="D13" s="28">
        <f t="shared" ref="D13:Z13" si="3">D45</f>
        <v>2604</v>
      </c>
      <c r="E13" s="28">
        <f t="shared" si="3"/>
        <v>659</v>
      </c>
      <c r="F13" s="28">
        <f t="shared" si="3"/>
        <v>225</v>
      </c>
      <c r="G13" s="28">
        <f t="shared" si="3"/>
        <v>265</v>
      </c>
      <c r="H13" s="28">
        <f t="shared" si="3"/>
        <v>49</v>
      </c>
      <c r="I13" s="28">
        <f t="shared" si="3"/>
        <v>45</v>
      </c>
      <c r="J13" s="28">
        <f t="shared" si="3"/>
        <v>135</v>
      </c>
      <c r="K13" s="28">
        <f t="shared" si="3"/>
        <v>430</v>
      </c>
      <c r="L13" s="28">
        <f t="shared" si="3"/>
        <v>454</v>
      </c>
      <c r="M13" s="28">
        <f t="shared" si="3"/>
        <v>6009</v>
      </c>
      <c r="N13" s="28">
        <f t="shared" si="3"/>
        <v>213</v>
      </c>
      <c r="O13" s="28">
        <f t="shared" si="3"/>
        <v>992</v>
      </c>
      <c r="P13" s="28">
        <f t="shared" si="3"/>
        <v>300</v>
      </c>
      <c r="Q13" s="28">
        <f t="shared" si="3"/>
        <v>505</v>
      </c>
      <c r="R13" s="28">
        <f t="shared" si="3"/>
        <v>391</v>
      </c>
      <c r="S13" s="28">
        <f t="shared" si="3"/>
        <v>474</v>
      </c>
      <c r="T13" s="28">
        <f t="shared" si="3"/>
        <v>10040</v>
      </c>
      <c r="U13" s="28">
        <f t="shared" si="3"/>
        <v>4820</v>
      </c>
      <c r="V13" s="28">
        <f t="shared" si="3"/>
        <v>11806</v>
      </c>
      <c r="W13" s="28">
        <f t="shared" si="3"/>
        <v>55</v>
      </c>
      <c r="X13" s="28">
        <f t="shared" si="3"/>
        <v>13</v>
      </c>
      <c r="Y13" s="28">
        <f t="shared" si="3"/>
        <v>9</v>
      </c>
      <c r="Z13" s="28">
        <f t="shared" si="3"/>
        <v>1</v>
      </c>
    </row>
    <row r="14" spans="1:26">
      <c r="A14" s="4">
        <v>5</v>
      </c>
      <c r="B14" s="3" t="s">
        <v>81</v>
      </c>
      <c r="C14" s="3">
        <f>C50</f>
        <v>12.5</v>
      </c>
      <c r="D14" s="3">
        <f t="shared" ref="D14:Z14" si="4">D50</f>
        <v>3218</v>
      </c>
      <c r="E14" s="3">
        <f t="shared" si="4"/>
        <v>1173</v>
      </c>
      <c r="F14" s="3">
        <f t="shared" si="4"/>
        <v>563</v>
      </c>
      <c r="G14" s="3">
        <f t="shared" si="4"/>
        <v>362</v>
      </c>
      <c r="H14" s="3">
        <f t="shared" si="4"/>
        <v>156</v>
      </c>
      <c r="I14" s="3">
        <f t="shared" si="4"/>
        <v>59</v>
      </c>
      <c r="J14" s="3">
        <f t="shared" si="4"/>
        <v>198</v>
      </c>
      <c r="K14" s="3">
        <f t="shared" si="4"/>
        <v>550</v>
      </c>
      <c r="L14" s="3">
        <f t="shared" si="4"/>
        <v>931</v>
      </c>
      <c r="M14" s="3">
        <f t="shared" si="4"/>
        <v>9531</v>
      </c>
      <c r="N14" s="3">
        <f t="shared" si="4"/>
        <v>194</v>
      </c>
      <c r="O14" s="3">
        <f t="shared" si="4"/>
        <v>1676</v>
      </c>
      <c r="P14" s="3">
        <f t="shared" si="4"/>
        <v>865</v>
      </c>
      <c r="Q14" s="3">
        <f t="shared" si="4"/>
        <v>1651</v>
      </c>
      <c r="R14" s="3">
        <f t="shared" si="4"/>
        <v>1000</v>
      </c>
      <c r="S14" s="3">
        <f t="shared" si="4"/>
        <v>894</v>
      </c>
      <c r="T14" s="3">
        <f t="shared" si="4"/>
        <v>25458</v>
      </c>
      <c r="U14" s="3">
        <f t="shared" si="4"/>
        <v>12147</v>
      </c>
      <c r="V14" s="3">
        <f t="shared" si="4"/>
        <v>13001</v>
      </c>
      <c r="W14" s="3">
        <f t="shared" si="4"/>
        <v>189</v>
      </c>
      <c r="X14" s="3">
        <f t="shared" si="4"/>
        <v>34</v>
      </c>
      <c r="Y14" s="3">
        <f t="shared" si="4"/>
        <v>26</v>
      </c>
      <c r="Z14" s="3">
        <f t="shared" si="4"/>
        <v>7</v>
      </c>
    </row>
    <row r="15" spans="1:26">
      <c r="A15" s="4">
        <v>6</v>
      </c>
      <c r="B15" s="3" t="s">
        <v>84</v>
      </c>
      <c r="C15" s="8">
        <f>C57</f>
        <v>124.66666666666667</v>
      </c>
      <c r="D15" s="3">
        <f t="shared" ref="D15:Z15" si="5">D57</f>
        <v>4851</v>
      </c>
      <c r="E15" s="3">
        <f t="shared" si="5"/>
        <v>1607</v>
      </c>
      <c r="F15" s="3">
        <f t="shared" si="5"/>
        <v>588</v>
      </c>
      <c r="G15" s="3">
        <f t="shared" si="5"/>
        <v>472</v>
      </c>
      <c r="H15" s="3">
        <f t="shared" si="5"/>
        <v>65</v>
      </c>
      <c r="I15" s="3">
        <f t="shared" si="5"/>
        <v>26</v>
      </c>
      <c r="J15" s="3">
        <f t="shared" si="5"/>
        <v>249</v>
      </c>
      <c r="K15" s="3">
        <f t="shared" si="5"/>
        <v>336</v>
      </c>
      <c r="L15" s="3">
        <f t="shared" si="5"/>
        <v>551</v>
      </c>
      <c r="M15" s="3">
        <f t="shared" si="5"/>
        <v>10840</v>
      </c>
      <c r="N15" s="3">
        <f t="shared" si="5"/>
        <v>1012</v>
      </c>
      <c r="O15" s="3">
        <f t="shared" si="5"/>
        <v>697</v>
      </c>
      <c r="P15" s="3">
        <f t="shared" si="5"/>
        <v>877</v>
      </c>
      <c r="Q15" s="3">
        <f t="shared" si="5"/>
        <v>953</v>
      </c>
      <c r="R15" s="3">
        <f t="shared" si="5"/>
        <v>841</v>
      </c>
      <c r="S15" s="3">
        <f t="shared" si="5"/>
        <v>540</v>
      </c>
      <c r="T15" s="3">
        <f t="shared" si="5"/>
        <v>51365</v>
      </c>
      <c r="U15" s="3">
        <f t="shared" si="5"/>
        <v>14008</v>
      </c>
      <c r="V15" s="3">
        <f t="shared" si="5"/>
        <v>29334</v>
      </c>
      <c r="W15" s="3">
        <f t="shared" si="5"/>
        <v>32</v>
      </c>
      <c r="X15" s="3">
        <f t="shared" si="5"/>
        <v>12</v>
      </c>
      <c r="Y15" s="3">
        <f t="shared" si="5"/>
        <v>0</v>
      </c>
      <c r="Z15" s="3">
        <f t="shared" si="5"/>
        <v>0</v>
      </c>
    </row>
    <row r="24" spans="1:26" ht="105">
      <c r="A24" s="5" t="s">
        <v>0</v>
      </c>
      <c r="B24" s="5" t="s">
        <v>1</v>
      </c>
      <c r="C24" s="9" t="s">
        <v>52</v>
      </c>
      <c r="D24" s="10" t="s">
        <v>37</v>
      </c>
      <c r="E24" s="10" t="s">
        <v>40</v>
      </c>
      <c r="F24" s="10" t="s">
        <v>39</v>
      </c>
      <c r="G24" s="10" t="s">
        <v>41</v>
      </c>
      <c r="H24" s="10" t="s">
        <v>38</v>
      </c>
      <c r="I24" s="10" t="s">
        <v>42</v>
      </c>
      <c r="J24" s="10" t="s">
        <v>43</v>
      </c>
      <c r="K24" s="10" t="s">
        <v>54</v>
      </c>
      <c r="L24" s="10" t="s">
        <v>44</v>
      </c>
      <c r="M24" s="10" t="s">
        <v>45</v>
      </c>
      <c r="N24" s="10" t="s">
        <v>56</v>
      </c>
      <c r="O24" s="10" t="s">
        <v>55</v>
      </c>
      <c r="P24" s="10" t="s">
        <v>60</v>
      </c>
      <c r="Q24" s="10" t="s">
        <v>53</v>
      </c>
      <c r="R24" s="10" t="s">
        <v>59</v>
      </c>
      <c r="S24" s="10" t="s">
        <v>57</v>
      </c>
      <c r="T24" s="11" t="s">
        <v>58</v>
      </c>
      <c r="U24" s="10" t="s">
        <v>46</v>
      </c>
      <c r="V24" s="13" t="s">
        <v>47</v>
      </c>
      <c r="W24" s="10" t="s">
        <v>49</v>
      </c>
      <c r="X24" s="10" t="s">
        <v>48</v>
      </c>
      <c r="Y24" s="10" t="s">
        <v>50</v>
      </c>
      <c r="Z24" s="10" t="s">
        <v>51</v>
      </c>
    </row>
    <row r="25" spans="1:26">
      <c r="A25" s="4">
        <v>1</v>
      </c>
      <c r="B25" s="1" t="s">
        <v>2</v>
      </c>
      <c r="C25" s="3">
        <v>210</v>
      </c>
      <c r="D25" s="3">
        <v>1122</v>
      </c>
      <c r="E25" s="3">
        <v>303</v>
      </c>
      <c r="F25" s="3">
        <v>112</v>
      </c>
      <c r="G25" s="3">
        <v>107</v>
      </c>
      <c r="H25" s="3">
        <v>23</v>
      </c>
      <c r="I25" s="3">
        <v>12</v>
      </c>
      <c r="J25" s="12">
        <v>68</v>
      </c>
      <c r="K25" s="3">
        <v>115</v>
      </c>
      <c r="L25" s="3">
        <v>206</v>
      </c>
      <c r="M25" s="3">
        <v>2834</v>
      </c>
      <c r="N25" s="3">
        <v>68</v>
      </c>
      <c r="O25" s="3">
        <v>360</v>
      </c>
      <c r="P25" s="3">
        <v>41</v>
      </c>
      <c r="Q25" s="3">
        <v>278</v>
      </c>
      <c r="R25" s="3">
        <v>185</v>
      </c>
      <c r="S25" s="3">
        <v>167</v>
      </c>
      <c r="T25" s="3">
        <v>7397</v>
      </c>
      <c r="U25" s="3">
        <v>868</v>
      </c>
      <c r="V25" s="3">
        <v>6494</v>
      </c>
      <c r="W25" s="3">
        <v>17</v>
      </c>
      <c r="X25" s="3">
        <v>2</v>
      </c>
      <c r="Y25" s="3">
        <v>6</v>
      </c>
      <c r="Z25" s="3">
        <v>0</v>
      </c>
    </row>
    <row r="26" spans="1:26">
      <c r="A26" s="4">
        <v>2</v>
      </c>
      <c r="B26" s="1" t="s">
        <v>3</v>
      </c>
      <c r="C26" s="3">
        <v>215</v>
      </c>
      <c r="D26" s="3">
        <v>173</v>
      </c>
      <c r="E26" s="3">
        <v>53</v>
      </c>
      <c r="F26" s="3">
        <v>33</v>
      </c>
      <c r="G26" s="3">
        <v>20</v>
      </c>
      <c r="H26" s="3">
        <v>18</v>
      </c>
      <c r="I26" s="3">
        <v>9</v>
      </c>
      <c r="J26" s="12">
        <v>23</v>
      </c>
      <c r="K26" s="3">
        <v>15</v>
      </c>
      <c r="L26" s="3">
        <v>81</v>
      </c>
      <c r="M26" s="3">
        <v>363</v>
      </c>
      <c r="N26" s="3">
        <v>17</v>
      </c>
      <c r="O26" s="3">
        <v>81</v>
      </c>
      <c r="P26" s="3">
        <v>72</v>
      </c>
      <c r="Q26" s="3">
        <v>237</v>
      </c>
      <c r="R26" s="3">
        <v>91</v>
      </c>
      <c r="S26" s="3">
        <v>100</v>
      </c>
      <c r="T26" s="3">
        <v>546</v>
      </c>
      <c r="U26" s="3">
        <v>236</v>
      </c>
      <c r="V26" s="3">
        <v>483</v>
      </c>
      <c r="W26" s="3">
        <v>16</v>
      </c>
      <c r="X26" s="3">
        <v>7</v>
      </c>
      <c r="Y26" s="3">
        <v>5</v>
      </c>
      <c r="Z26" s="3">
        <v>0</v>
      </c>
    </row>
    <row r="27" spans="1:26">
      <c r="A27" s="4">
        <v>3</v>
      </c>
      <c r="B27" s="1" t="s">
        <v>4</v>
      </c>
      <c r="C27" s="3">
        <v>220</v>
      </c>
      <c r="D27" s="3">
        <v>1016</v>
      </c>
      <c r="E27" s="3">
        <v>279</v>
      </c>
      <c r="F27" s="3">
        <v>86</v>
      </c>
      <c r="G27" s="3">
        <v>129</v>
      </c>
      <c r="H27" s="3">
        <v>14</v>
      </c>
      <c r="I27" s="3">
        <v>11</v>
      </c>
      <c r="J27" s="12">
        <v>61</v>
      </c>
      <c r="K27" s="3">
        <v>69</v>
      </c>
      <c r="L27" s="3">
        <v>146</v>
      </c>
      <c r="M27" s="3">
        <v>2505</v>
      </c>
      <c r="N27" s="3">
        <v>64</v>
      </c>
      <c r="O27" s="3">
        <v>148</v>
      </c>
      <c r="P27" s="3">
        <v>26</v>
      </c>
      <c r="Q27" s="3">
        <v>146</v>
      </c>
      <c r="R27" s="3">
        <v>161</v>
      </c>
      <c r="S27" s="3">
        <v>171</v>
      </c>
      <c r="T27" s="3">
        <v>5125</v>
      </c>
      <c r="U27" s="3">
        <v>845</v>
      </c>
      <c r="V27" s="3">
        <v>5115</v>
      </c>
      <c r="W27" s="3">
        <v>17</v>
      </c>
      <c r="X27" s="3">
        <v>10</v>
      </c>
      <c r="Y27" s="3">
        <v>2</v>
      </c>
      <c r="Z27" s="3">
        <v>0</v>
      </c>
    </row>
    <row r="28" spans="1:26">
      <c r="A28" s="4">
        <v>4</v>
      </c>
      <c r="B28" s="1" t="s">
        <v>5</v>
      </c>
      <c r="C28" s="3">
        <v>186</v>
      </c>
      <c r="D28" s="3">
        <v>765</v>
      </c>
      <c r="E28" s="3">
        <v>188</v>
      </c>
      <c r="F28" s="3">
        <v>55</v>
      </c>
      <c r="G28" s="3">
        <v>54</v>
      </c>
      <c r="H28" s="3">
        <v>6</v>
      </c>
      <c r="I28" s="3">
        <v>3</v>
      </c>
      <c r="J28" s="12">
        <v>38</v>
      </c>
      <c r="K28" s="3">
        <v>36</v>
      </c>
      <c r="L28" s="3">
        <v>112</v>
      </c>
      <c r="M28" s="3">
        <v>1572</v>
      </c>
      <c r="N28" s="3">
        <v>52</v>
      </c>
      <c r="O28" s="3">
        <v>121</v>
      </c>
      <c r="P28" s="3">
        <v>22</v>
      </c>
      <c r="Q28" s="3">
        <v>91</v>
      </c>
      <c r="R28" s="3">
        <v>168</v>
      </c>
      <c r="S28" s="3">
        <v>114</v>
      </c>
      <c r="T28" s="3">
        <v>12445</v>
      </c>
      <c r="U28" s="3">
        <v>1068</v>
      </c>
      <c r="V28" s="3">
        <v>5738</v>
      </c>
      <c r="W28" s="3">
        <v>9</v>
      </c>
      <c r="X28" s="3">
        <v>4</v>
      </c>
      <c r="Y28" s="3">
        <v>3</v>
      </c>
      <c r="Z28" s="3">
        <v>0</v>
      </c>
    </row>
    <row r="29" spans="1:26">
      <c r="A29" s="4">
        <v>5</v>
      </c>
      <c r="B29" s="1" t="s">
        <v>6</v>
      </c>
      <c r="C29" s="3">
        <v>240</v>
      </c>
      <c r="D29" s="3">
        <v>738</v>
      </c>
      <c r="E29" s="3">
        <v>161</v>
      </c>
      <c r="F29" s="3">
        <v>50</v>
      </c>
      <c r="G29" s="3">
        <v>46</v>
      </c>
      <c r="H29" s="3">
        <v>9</v>
      </c>
      <c r="I29" s="3">
        <v>8</v>
      </c>
      <c r="J29" s="12">
        <v>46</v>
      </c>
      <c r="K29" s="3">
        <v>50</v>
      </c>
      <c r="L29" s="3">
        <v>101</v>
      </c>
      <c r="M29" s="3">
        <v>1562</v>
      </c>
      <c r="N29" s="3">
        <v>38</v>
      </c>
      <c r="O29" s="3">
        <v>193</v>
      </c>
      <c r="P29" s="3">
        <v>82</v>
      </c>
      <c r="Q29" s="3">
        <v>129</v>
      </c>
      <c r="R29" s="3">
        <v>144</v>
      </c>
      <c r="S29" s="3">
        <v>95</v>
      </c>
      <c r="T29" s="3">
        <v>4852</v>
      </c>
      <c r="U29" s="3">
        <v>822</v>
      </c>
      <c r="V29" s="3">
        <v>4445</v>
      </c>
      <c r="W29" s="3">
        <v>8</v>
      </c>
      <c r="X29" s="3">
        <v>10</v>
      </c>
      <c r="Y29" s="3">
        <v>0</v>
      </c>
      <c r="Z29" s="3">
        <v>0</v>
      </c>
    </row>
    <row r="30" spans="1:26">
      <c r="A30" s="4">
        <v>6</v>
      </c>
      <c r="B30" s="1" t="s">
        <v>7</v>
      </c>
      <c r="C30" s="3">
        <v>57</v>
      </c>
      <c r="D30" s="3">
        <v>651</v>
      </c>
      <c r="E30" s="3">
        <v>195</v>
      </c>
      <c r="F30" s="3">
        <v>60</v>
      </c>
      <c r="G30" s="3">
        <v>76</v>
      </c>
      <c r="H30" s="3">
        <v>17</v>
      </c>
      <c r="I30" s="3">
        <v>5</v>
      </c>
      <c r="J30" s="12">
        <v>42</v>
      </c>
      <c r="K30" s="3">
        <v>91</v>
      </c>
      <c r="L30" s="3">
        <v>111</v>
      </c>
      <c r="M30" s="3">
        <v>2116</v>
      </c>
      <c r="N30" s="3">
        <v>37</v>
      </c>
      <c r="O30" s="3">
        <v>178</v>
      </c>
      <c r="P30" s="3">
        <v>48</v>
      </c>
      <c r="Q30" s="3">
        <v>224</v>
      </c>
      <c r="R30" s="3">
        <v>177</v>
      </c>
      <c r="S30" s="3">
        <v>105</v>
      </c>
      <c r="T30" s="3">
        <v>5644</v>
      </c>
      <c r="U30" s="3">
        <v>2401</v>
      </c>
      <c r="V30" s="3">
        <v>2602</v>
      </c>
      <c r="W30" s="3">
        <v>6</v>
      </c>
      <c r="X30" s="3">
        <v>0</v>
      </c>
      <c r="Y30" s="3">
        <v>0</v>
      </c>
      <c r="Z30" s="3">
        <v>1</v>
      </c>
    </row>
    <row r="31" spans="1:26">
      <c r="A31" s="4"/>
      <c r="B31" s="25" t="s">
        <v>77</v>
      </c>
      <c r="C31" s="26">
        <f>AVERAGE(C25:C30)</f>
        <v>188</v>
      </c>
      <c r="D31" s="26">
        <f>SUM(D25:D30)</f>
        <v>4465</v>
      </c>
      <c r="E31" s="26">
        <f t="shared" ref="E31:Z31" si="6">SUM(E25:E30)</f>
        <v>1179</v>
      </c>
      <c r="F31" s="26">
        <f t="shared" si="6"/>
        <v>396</v>
      </c>
      <c r="G31" s="26">
        <f t="shared" si="6"/>
        <v>432</v>
      </c>
      <c r="H31" s="26">
        <f t="shared" si="6"/>
        <v>87</v>
      </c>
      <c r="I31" s="26">
        <f t="shared" si="6"/>
        <v>48</v>
      </c>
      <c r="J31" s="26">
        <f t="shared" si="6"/>
        <v>278</v>
      </c>
      <c r="K31" s="26">
        <f t="shared" si="6"/>
        <v>376</v>
      </c>
      <c r="L31" s="26">
        <f t="shared" si="6"/>
        <v>757</v>
      </c>
      <c r="M31" s="26">
        <f t="shared" si="6"/>
        <v>10952</v>
      </c>
      <c r="N31" s="26">
        <f t="shared" si="6"/>
        <v>276</v>
      </c>
      <c r="O31" s="26">
        <f t="shared" si="6"/>
        <v>1081</v>
      </c>
      <c r="P31" s="26">
        <f t="shared" si="6"/>
        <v>291</v>
      </c>
      <c r="Q31" s="26">
        <f t="shared" si="6"/>
        <v>1105</v>
      </c>
      <c r="R31" s="26">
        <f t="shared" si="6"/>
        <v>926</v>
      </c>
      <c r="S31" s="26">
        <f t="shared" si="6"/>
        <v>752</v>
      </c>
      <c r="T31" s="26">
        <f t="shared" si="6"/>
        <v>36009</v>
      </c>
      <c r="U31" s="26">
        <f t="shared" si="6"/>
        <v>6240</v>
      </c>
      <c r="V31" s="26">
        <f t="shared" si="6"/>
        <v>24877</v>
      </c>
      <c r="W31" s="26">
        <f t="shared" si="6"/>
        <v>73</v>
      </c>
      <c r="X31" s="26">
        <f t="shared" si="6"/>
        <v>33</v>
      </c>
      <c r="Y31" s="26">
        <f t="shared" si="6"/>
        <v>16</v>
      </c>
      <c r="Z31" s="26">
        <f t="shared" si="6"/>
        <v>1</v>
      </c>
    </row>
    <row r="32" spans="1:26">
      <c r="A32" s="4">
        <v>7</v>
      </c>
      <c r="B32" s="1" t="s">
        <v>8</v>
      </c>
      <c r="C32" s="3">
        <v>97</v>
      </c>
      <c r="D32" s="3">
        <v>139</v>
      </c>
      <c r="E32" s="3">
        <v>58</v>
      </c>
      <c r="F32" s="3">
        <v>30</v>
      </c>
      <c r="G32" s="3">
        <v>21</v>
      </c>
      <c r="H32" s="3">
        <v>20</v>
      </c>
      <c r="I32" s="3">
        <v>6</v>
      </c>
      <c r="J32" s="12">
        <v>16</v>
      </c>
      <c r="K32" s="3">
        <v>13</v>
      </c>
      <c r="L32" s="3">
        <v>26</v>
      </c>
      <c r="M32" s="3">
        <v>489</v>
      </c>
      <c r="N32" s="3">
        <v>8</v>
      </c>
      <c r="O32" s="3">
        <v>63</v>
      </c>
      <c r="P32" s="3">
        <v>33</v>
      </c>
      <c r="Q32" s="3">
        <v>61</v>
      </c>
      <c r="R32" s="3">
        <v>73</v>
      </c>
      <c r="S32" s="3">
        <v>54</v>
      </c>
      <c r="T32" s="3">
        <v>395</v>
      </c>
      <c r="U32" s="3">
        <v>407</v>
      </c>
      <c r="V32" s="3">
        <v>707</v>
      </c>
      <c r="W32" s="3">
        <v>13</v>
      </c>
      <c r="X32" s="3">
        <v>7</v>
      </c>
      <c r="Y32" s="3">
        <v>2</v>
      </c>
      <c r="Z32" s="3">
        <v>0</v>
      </c>
    </row>
    <row r="33" spans="1:26">
      <c r="A33" s="4">
        <v>8</v>
      </c>
      <c r="B33" s="1" t="s">
        <v>9</v>
      </c>
      <c r="C33" s="3">
        <v>156</v>
      </c>
      <c r="D33" s="3">
        <v>1554</v>
      </c>
      <c r="E33" s="3">
        <v>661</v>
      </c>
      <c r="F33" s="3">
        <v>217</v>
      </c>
      <c r="G33" s="3">
        <v>188</v>
      </c>
      <c r="H33" s="3">
        <v>16</v>
      </c>
      <c r="I33" s="3">
        <v>10</v>
      </c>
      <c r="J33" s="12">
        <v>84</v>
      </c>
      <c r="K33" s="3">
        <v>82</v>
      </c>
      <c r="L33" s="3">
        <v>89</v>
      </c>
      <c r="M33" s="3">
        <v>3670</v>
      </c>
      <c r="N33" s="3">
        <v>94</v>
      </c>
      <c r="O33" s="3">
        <v>372</v>
      </c>
      <c r="P33" s="3">
        <v>247</v>
      </c>
      <c r="Q33" s="3">
        <v>222</v>
      </c>
      <c r="R33" s="3">
        <v>175</v>
      </c>
      <c r="S33" s="3">
        <v>152</v>
      </c>
      <c r="T33" s="3">
        <v>13842</v>
      </c>
      <c r="U33" s="3">
        <v>6127</v>
      </c>
      <c r="V33" s="3">
        <v>12260</v>
      </c>
      <c r="W33" s="3">
        <v>10</v>
      </c>
      <c r="X33" s="3">
        <v>4</v>
      </c>
      <c r="Y33" s="3">
        <v>2</v>
      </c>
      <c r="Z33" s="3">
        <v>0</v>
      </c>
    </row>
    <row r="34" spans="1:26">
      <c r="A34" s="4">
        <v>9</v>
      </c>
      <c r="B34" s="1" t="s">
        <v>10</v>
      </c>
      <c r="C34" s="3">
        <v>65</v>
      </c>
      <c r="D34" s="3">
        <v>1495</v>
      </c>
      <c r="E34" s="3">
        <v>477</v>
      </c>
      <c r="F34" s="3">
        <v>176</v>
      </c>
      <c r="G34" s="3">
        <v>190</v>
      </c>
      <c r="H34" s="3">
        <v>12</v>
      </c>
      <c r="I34" s="3">
        <v>8</v>
      </c>
      <c r="J34" s="12">
        <v>56</v>
      </c>
      <c r="K34" s="3">
        <v>62</v>
      </c>
      <c r="L34" s="3">
        <v>162</v>
      </c>
      <c r="M34" s="3">
        <v>3197</v>
      </c>
      <c r="N34" s="3">
        <v>169</v>
      </c>
      <c r="O34" s="3">
        <v>300</v>
      </c>
      <c r="P34" s="3">
        <v>222</v>
      </c>
      <c r="Q34" s="3">
        <v>260</v>
      </c>
      <c r="R34" s="3">
        <v>176</v>
      </c>
      <c r="S34" s="3">
        <v>176</v>
      </c>
      <c r="T34" s="3">
        <v>11365</v>
      </c>
      <c r="U34" s="3">
        <v>5569</v>
      </c>
      <c r="V34" s="3">
        <v>13037</v>
      </c>
      <c r="W34" s="3">
        <v>26</v>
      </c>
      <c r="X34" s="3">
        <v>4</v>
      </c>
      <c r="Y34" s="3">
        <v>5</v>
      </c>
      <c r="Z34" s="3">
        <v>0</v>
      </c>
    </row>
    <row r="35" spans="1:26">
      <c r="A35" s="4"/>
      <c r="B35" s="25" t="s">
        <v>78</v>
      </c>
      <c r="C35" s="26">
        <f>AVERAGE(C32:C34)</f>
        <v>106</v>
      </c>
      <c r="D35" s="26">
        <f>SUM(D32:D34)</f>
        <v>3188</v>
      </c>
      <c r="E35" s="26">
        <f t="shared" ref="E35:Z35" si="7">SUM(E32:E34)</f>
        <v>1196</v>
      </c>
      <c r="F35" s="26">
        <f t="shared" si="7"/>
        <v>423</v>
      </c>
      <c r="G35" s="26">
        <f t="shared" si="7"/>
        <v>399</v>
      </c>
      <c r="H35" s="26">
        <f t="shared" si="7"/>
        <v>48</v>
      </c>
      <c r="I35" s="26">
        <f t="shared" si="7"/>
        <v>24</v>
      </c>
      <c r="J35" s="26">
        <f t="shared" si="7"/>
        <v>156</v>
      </c>
      <c r="K35" s="26">
        <f t="shared" si="7"/>
        <v>157</v>
      </c>
      <c r="L35" s="26">
        <f t="shared" si="7"/>
        <v>277</v>
      </c>
      <c r="M35" s="26">
        <f t="shared" si="7"/>
        <v>7356</v>
      </c>
      <c r="N35" s="26">
        <f t="shared" si="7"/>
        <v>271</v>
      </c>
      <c r="O35" s="26">
        <f t="shared" si="7"/>
        <v>735</v>
      </c>
      <c r="P35" s="26">
        <f t="shared" si="7"/>
        <v>502</v>
      </c>
      <c r="Q35" s="26">
        <f t="shared" si="7"/>
        <v>543</v>
      </c>
      <c r="R35" s="26">
        <f t="shared" si="7"/>
        <v>424</v>
      </c>
      <c r="S35" s="26">
        <f t="shared" si="7"/>
        <v>382</v>
      </c>
      <c r="T35" s="26">
        <f t="shared" si="7"/>
        <v>25602</v>
      </c>
      <c r="U35" s="26">
        <f t="shared" si="7"/>
        <v>12103</v>
      </c>
      <c r="V35" s="26">
        <f t="shared" si="7"/>
        <v>26004</v>
      </c>
      <c r="W35" s="26">
        <f t="shared" si="7"/>
        <v>49</v>
      </c>
      <c r="X35" s="26">
        <f t="shared" si="7"/>
        <v>15</v>
      </c>
      <c r="Y35" s="26">
        <f t="shared" si="7"/>
        <v>9</v>
      </c>
      <c r="Z35" s="26">
        <f t="shared" si="7"/>
        <v>0</v>
      </c>
    </row>
    <row r="36" spans="1:26">
      <c r="A36" s="4">
        <v>10</v>
      </c>
      <c r="B36" s="1" t="s">
        <v>11</v>
      </c>
      <c r="C36" s="3">
        <v>177</v>
      </c>
      <c r="D36" s="3">
        <v>2370</v>
      </c>
      <c r="E36" s="3">
        <v>959</v>
      </c>
      <c r="F36" s="3">
        <v>339</v>
      </c>
      <c r="G36" s="3">
        <v>314</v>
      </c>
      <c r="H36" s="3">
        <v>42</v>
      </c>
      <c r="I36" s="3">
        <v>26</v>
      </c>
      <c r="J36" s="12">
        <v>111</v>
      </c>
      <c r="K36" s="3">
        <v>303</v>
      </c>
      <c r="L36" s="3">
        <v>303</v>
      </c>
      <c r="M36" s="3">
        <v>5238</v>
      </c>
      <c r="N36" s="3">
        <v>108</v>
      </c>
      <c r="O36" s="3">
        <v>1047</v>
      </c>
      <c r="P36" s="3">
        <v>627</v>
      </c>
      <c r="Q36" s="3">
        <v>540</v>
      </c>
      <c r="R36" s="3">
        <v>277</v>
      </c>
      <c r="S36" s="3">
        <v>256</v>
      </c>
      <c r="T36" s="3">
        <v>10116</v>
      </c>
      <c r="U36" s="3">
        <v>5331</v>
      </c>
      <c r="V36" s="3">
        <v>9645</v>
      </c>
      <c r="W36" s="3">
        <v>77</v>
      </c>
      <c r="X36" s="3">
        <v>29</v>
      </c>
      <c r="Y36" s="3">
        <v>40</v>
      </c>
      <c r="Z36" s="3">
        <v>9</v>
      </c>
    </row>
    <row r="37" spans="1:26">
      <c r="A37" s="4">
        <v>11</v>
      </c>
      <c r="B37" s="1" t="s">
        <v>12</v>
      </c>
      <c r="C37" s="3">
        <v>183</v>
      </c>
      <c r="D37" s="3">
        <v>321</v>
      </c>
      <c r="E37" s="3">
        <v>156</v>
      </c>
      <c r="F37" s="3">
        <v>84</v>
      </c>
      <c r="G37" s="3">
        <v>69</v>
      </c>
      <c r="H37" s="3">
        <v>28</v>
      </c>
      <c r="I37" s="3">
        <v>19</v>
      </c>
      <c r="J37" s="12">
        <v>31</v>
      </c>
      <c r="K37" s="3">
        <v>71</v>
      </c>
      <c r="L37" s="3">
        <v>117</v>
      </c>
      <c r="M37" s="3">
        <v>1229</v>
      </c>
      <c r="N37" s="3">
        <v>19</v>
      </c>
      <c r="O37" s="3">
        <v>430</v>
      </c>
      <c r="P37" s="3">
        <v>90</v>
      </c>
      <c r="Q37" s="3">
        <v>417</v>
      </c>
      <c r="R37" s="3">
        <v>209</v>
      </c>
      <c r="S37" s="3">
        <v>204</v>
      </c>
      <c r="T37" s="3">
        <v>1609</v>
      </c>
      <c r="U37" s="3">
        <v>818</v>
      </c>
      <c r="V37" s="3">
        <v>1015</v>
      </c>
      <c r="W37" s="3">
        <v>54</v>
      </c>
      <c r="X37" s="3">
        <v>9</v>
      </c>
      <c r="Y37" s="3">
        <v>7</v>
      </c>
      <c r="Z37" s="3">
        <v>4</v>
      </c>
    </row>
    <row r="38" spans="1:26">
      <c r="A38" s="4">
        <v>12</v>
      </c>
      <c r="B38" s="1" t="s">
        <v>13</v>
      </c>
      <c r="C38" s="3">
        <v>165</v>
      </c>
      <c r="D38" s="3">
        <v>519</v>
      </c>
      <c r="E38" s="3">
        <v>240</v>
      </c>
      <c r="F38" s="3">
        <v>109</v>
      </c>
      <c r="G38" s="3">
        <v>105</v>
      </c>
      <c r="H38" s="3">
        <v>37</v>
      </c>
      <c r="I38" s="3">
        <v>24</v>
      </c>
      <c r="J38" s="12">
        <v>39</v>
      </c>
      <c r="K38" s="3">
        <v>151</v>
      </c>
      <c r="L38" s="3">
        <v>202</v>
      </c>
      <c r="M38" s="3">
        <v>1069</v>
      </c>
      <c r="N38" s="3">
        <v>20</v>
      </c>
      <c r="O38" s="3">
        <v>480</v>
      </c>
      <c r="P38" s="3">
        <v>45</v>
      </c>
      <c r="Q38" s="3">
        <v>342</v>
      </c>
      <c r="R38" s="3">
        <v>141</v>
      </c>
      <c r="S38" s="3">
        <v>187</v>
      </c>
      <c r="T38" s="3">
        <v>993</v>
      </c>
      <c r="U38" s="3">
        <v>834</v>
      </c>
      <c r="V38" s="3">
        <v>1588</v>
      </c>
      <c r="W38" s="3">
        <v>64</v>
      </c>
      <c r="X38" s="3">
        <v>14</v>
      </c>
      <c r="Y38" s="3">
        <v>2</v>
      </c>
      <c r="Z38" s="3">
        <v>4</v>
      </c>
    </row>
    <row r="39" spans="1:26">
      <c r="A39" s="4">
        <v>13</v>
      </c>
      <c r="B39" s="1" t="s">
        <v>14</v>
      </c>
      <c r="C39" s="3">
        <v>120</v>
      </c>
      <c r="D39" s="3">
        <v>820</v>
      </c>
      <c r="E39" s="3">
        <v>347</v>
      </c>
      <c r="F39" s="3">
        <v>166</v>
      </c>
      <c r="G39" s="3">
        <v>128</v>
      </c>
      <c r="H39" s="3">
        <v>50</v>
      </c>
      <c r="I39" s="3">
        <v>51</v>
      </c>
      <c r="J39" s="12">
        <v>41</v>
      </c>
      <c r="K39" s="3">
        <v>222</v>
      </c>
      <c r="L39" s="3">
        <v>322</v>
      </c>
      <c r="M39" s="3">
        <v>1603</v>
      </c>
      <c r="N39" s="3">
        <v>75</v>
      </c>
      <c r="O39" s="3">
        <v>825</v>
      </c>
      <c r="P39" s="3">
        <v>42</v>
      </c>
      <c r="Q39" s="3">
        <v>724</v>
      </c>
      <c r="R39" s="3">
        <v>113</v>
      </c>
      <c r="S39" s="3">
        <v>302</v>
      </c>
      <c r="T39" s="3">
        <v>7185</v>
      </c>
      <c r="U39" s="3">
        <v>1237</v>
      </c>
      <c r="V39" s="3">
        <v>1837</v>
      </c>
      <c r="W39" s="3">
        <v>149</v>
      </c>
      <c r="X39" s="3">
        <v>44</v>
      </c>
      <c r="Y39" s="3">
        <v>9</v>
      </c>
      <c r="Z39" s="3">
        <v>2</v>
      </c>
    </row>
    <row r="40" spans="1:26">
      <c r="A40" s="4">
        <v>14</v>
      </c>
      <c r="B40" s="1" t="s">
        <v>15</v>
      </c>
      <c r="C40" s="3">
        <v>112</v>
      </c>
      <c r="D40" s="3">
        <v>1115</v>
      </c>
      <c r="E40" s="3">
        <v>427</v>
      </c>
      <c r="F40" s="3">
        <v>192</v>
      </c>
      <c r="G40" s="3">
        <v>154</v>
      </c>
      <c r="H40" s="3">
        <v>34</v>
      </c>
      <c r="I40" s="3">
        <v>35</v>
      </c>
      <c r="J40" s="12">
        <v>66</v>
      </c>
      <c r="K40" s="3">
        <v>485</v>
      </c>
      <c r="L40" s="3">
        <v>288</v>
      </c>
      <c r="M40" s="3">
        <v>2873</v>
      </c>
      <c r="N40" s="3">
        <v>83</v>
      </c>
      <c r="O40" s="3">
        <v>662</v>
      </c>
      <c r="P40" s="3">
        <v>54</v>
      </c>
      <c r="Q40" s="3">
        <v>271</v>
      </c>
      <c r="R40" s="3">
        <v>84</v>
      </c>
      <c r="S40" s="3">
        <v>262</v>
      </c>
      <c r="T40" s="3">
        <v>2138</v>
      </c>
      <c r="U40" s="3">
        <v>1740</v>
      </c>
      <c r="V40" s="3">
        <v>3396</v>
      </c>
      <c r="W40" s="3">
        <v>41</v>
      </c>
      <c r="X40" s="3">
        <v>5</v>
      </c>
      <c r="Y40" s="3">
        <v>21</v>
      </c>
      <c r="Z40" s="3">
        <v>6</v>
      </c>
    </row>
    <row r="41" spans="1:26">
      <c r="A41" s="4"/>
      <c r="B41" s="25" t="s">
        <v>79</v>
      </c>
      <c r="C41" s="26">
        <f>AVERAGE(C36:C40)</f>
        <v>151.4</v>
      </c>
      <c r="D41" s="26">
        <f>SUM(D36:D40)</f>
        <v>5145</v>
      </c>
      <c r="E41" s="26">
        <f t="shared" ref="E41:Z41" si="8">SUM(E36:E40)</f>
        <v>2129</v>
      </c>
      <c r="F41" s="26">
        <f t="shared" si="8"/>
        <v>890</v>
      </c>
      <c r="G41" s="26">
        <f t="shared" si="8"/>
        <v>770</v>
      </c>
      <c r="H41" s="26">
        <f t="shared" si="8"/>
        <v>191</v>
      </c>
      <c r="I41" s="26">
        <f t="shared" si="8"/>
        <v>155</v>
      </c>
      <c r="J41" s="26">
        <f t="shared" si="8"/>
        <v>288</v>
      </c>
      <c r="K41" s="26">
        <f t="shared" si="8"/>
        <v>1232</v>
      </c>
      <c r="L41" s="26">
        <f t="shared" si="8"/>
        <v>1232</v>
      </c>
      <c r="M41" s="26">
        <f t="shared" si="8"/>
        <v>12012</v>
      </c>
      <c r="N41" s="26">
        <f t="shared" si="8"/>
        <v>305</v>
      </c>
      <c r="O41" s="26">
        <f t="shared" si="8"/>
        <v>3444</v>
      </c>
      <c r="P41" s="26">
        <f t="shared" si="8"/>
        <v>858</v>
      </c>
      <c r="Q41" s="26">
        <f t="shared" si="8"/>
        <v>2294</v>
      </c>
      <c r="R41" s="26">
        <f t="shared" si="8"/>
        <v>824</v>
      </c>
      <c r="S41" s="26">
        <f t="shared" si="8"/>
        <v>1211</v>
      </c>
      <c r="T41" s="26">
        <f t="shared" si="8"/>
        <v>22041</v>
      </c>
      <c r="U41" s="26">
        <f t="shared" si="8"/>
        <v>9960</v>
      </c>
      <c r="V41" s="26">
        <f t="shared" si="8"/>
        <v>17481</v>
      </c>
      <c r="W41" s="26">
        <f t="shared" si="8"/>
        <v>385</v>
      </c>
      <c r="X41" s="26">
        <f t="shared" si="8"/>
        <v>101</v>
      </c>
      <c r="Y41" s="26">
        <f t="shared" si="8"/>
        <v>79</v>
      </c>
      <c r="Z41" s="26">
        <f t="shared" si="8"/>
        <v>25</v>
      </c>
    </row>
    <row r="42" spans="1:26">
      <c r="A42" s="4">
        <v>15</v>
      </c>
      <c r="B42" s="1" t="s">
        <v>16</v>
      </c>
      <c r="C42" s="3">
        <v>62</v>
      </c>
      <c r="D42" s="3">
        <v>482</v>
      </c>
      <c r="E42" s="3">
        <v>204</v>
      </c>
      <c r="F42" s="3">
        <v>55</v>
      </c>
      <c r="G42" s="3">
        <v>46</v>
      </c>
      <c r="H42" s="3">
        <v>11</v>
      </c>
      <c r="I42" s="3">
        <v>10</v>
      </c>
      <c r="J42" s="12">
        <v>25</v>
      </c>
      <c r="K42" s="3">
        <v>78</v>
      </c>
      <c r="L42" s="3">
        <v>67</v>
      </c>
      <c r="M42" s="3">
        <v>1212</v>
      </c>
      <c r="N42" s="3">
        <v>28</v>
      </c>
      <c r="O42" s="3">
        <v>201</v>
      </c>
      <c r="P42" s="3">
        <v>63</v>
      </c>
      <c r="Q42" s="3">
        <v>107</v>
      </c>
      <c r="R42" s="3">
        <v>94</v>
      </c>
      <c r="S42" s="3">
        <v>80</v>
      </c>
      <c r="T42" s="3">
        <v>2073</v>
      </c>
      <c r="U42" s="3">
        <v>1097</v>
      </c>
      <c r="V42" s="3">
        <v>3017</v>
      </c>
      <c r="W42" s="3">
        <v>12</v>
      </c>
      <c r="X42" s="3">
        <v>3</v>
      </c>
      <c r="Y42" s="3">
        <v>1</v>
      </c>
      <c r="Z42" s="3">
        <v>1</v>
      </c>
    </row>
    <row r="43" spans="1:26">
      <c r="A43" s="4">
        <v>16</v>
      </c>
      <c r="B43" s="1" t="s">
        <v>17</v>
      </c>
      <c r="C43" s="3">
        <v>96</v>
      </c>
      <c r="D43" s="3">
        <v>1138</v>
      </c>
      <c r="E43" s="3">
        <v>235</v>
      </c>
      <c r="F43" s="3">
        <v>87</v>
      </c>
      <c r="G43" s="3">
        <v>117</v>
      </c>
      <c r="H43" s="3">
        <v>20</v>
      </c>
      <c r="I43" s="3">
        <v>19</v>
      </c>
      <c r="J43" s="12">
        <v>55</v>
      </c>
      <c r="K43" s="3">
        <v>252</v>
      </c>
      <c r="L43" s="3">
        <v>233</v>
      </c>
      <c r="M43" s="3">
        <v>2633</v>
      </c>
      <c r="N43" s="3">
        <v>127</v>
      </c>
      <c r="O43" s="3">
        <v>523</v>
      </c>
      <c r="P43" s="3">
        <v>55</v>
      </c>
      <c r="Q43" s="3">
        <v>184</v>
      </c>
      <c r="R43" s="3">
        <v>172</v>
      </c>
      <c r="S43" s="3">
        <v>178</v>
      </c>
      <c r="T43" s="3">
        <v>5383</v>
      </c>
      <c r="U43" s="3">
        <v>1896</v>
      </c>
      <c r="V43" s="3">
        <v>4721</v>
      </c>
      <c r="W43" s="3">
        <v>25</v>
      </c>
      <c r="X43" s="3">
        <v>4</v>
      </c>
      <c r="Y43" s="3">
        <v>8</v>
      </c>
      <c r="Z43" s="3">
        <v>0</v>
      </c>
    </row>
    <row r="44" spans="1:26">
      <c r="A44" s="4">
        <v>17</v>
      </c>
      <c r="B44" s="1" t="s">
        <v>18</v>
      </c>
      <c r="C44" s="3">
        <v>123</v>
      </c>
      <c r="D44" s="3">
        <v>984</v>
      </c>
      <c r="E44" s="3">
        <v>220</v>
      </c>
      <c r="F44" s="3">
        <v>83</v>
      </c>
      <c r="G44" s="3">
        <v>102</v>
      </c>
      <c r="H44" s="3">
        <v>18</v>
      </c>
      <c r="I44" s="3">
        <v>16</v>
      </c>
      <c r="J44" s="12">
        <v>55</v>
      </c>
      <c r="K44" s="3">
        <v>100</v>
      </c>
      <c r="L44" s="3">
        <v>154</v>
      </c>
      <c r="M44" s="3">
        <v>2164</v>
      </c>
      <c r="N44" s="3">
        <v>58</v>
      </c>
      <c r="O44" s="3">
        <v>268</v>
      </c>
      <c r="P44" s="3">
        <v>182</v>
      </c>
      <c r="Q44" s="3">
        <v>214</v>
      </c>
      <c r="R44" s="3">
        <v>125</v>
      </c>
      <c r="S44" s="3">
        <v>216</v>
      </c>
      <c r="T44" s="3">
        <v>2584</v>
      </c>
      <c r="U44" s="3">
        <v>1827</v>
      </c>
      <c r="V44" s="3">
        <v>4068</v>
      </c>
      <c r="W44" s="3">
        <v>18</v>
      </c>
      <c r="X44" s="3">
        <v>6</v>
      </c>
      <c r="Y44" s="3">
        <v>0</v>
      </c>
      <c r="Z44" s="3">
        <v>0</v>
      </c>
    </row>
    <row r="45" spans="1:26">
      <c r="A45" s="4"/>
      <c r="B45" s="25" t="s">
        <v>80</v>
      </c>
      <c r="C45" s="27">
        <f>AVERAGE(C42:C44)</f>
        <v>93.666666666666671</v>
      </c>
      <c r="D45" s="26">
        <f>SUM(D42:D44)</f>
        <v>2604</v>
      </c>
      <c r="E45" s="26">
        <f t="shared" ref="E45:Z45" si="9">SUM(E42:E44)</f>
        <v>659</v>
      </c>
      <c r="F45" s="26">
        <f t="shared" si="9"/>
        <v>225</v>
      </c>
      <c r="G45" s="26">
        <f t="shared" si="9"/>
        <v>265</v>
      </c>
      <c r="H45" s="26">
        <f t="shared" si="9"/>
        <v>49</v>
      </c>
      <c r="I45" s="26">
        <f t="shared" si="9"/>
        <v>45</v>
      </c>
      <c r="J45" s="26">
        <f t="shared" si="9"/>
        <v>135</v>
      </c>
      <c r="K45" s="26">
        <f t="shared" si="9"/>
        <v>430</v>
      </c>
      <c r="L45" s="26">
        <f t="shared" si="9"/>
        <v>454</v>
      </c>
      <c r="M45" s="26">
        <f t="shared" si="9"/>
        <v>6009</v>
      </c>
      <c r="N45" s="26">
        <f t="shared" si="9"/>
        <v>213</v>
      </c>
      <c r="O45" s="26">
        <f t="shared" si="9"/>
        <v>992</v>
      </c>
      <c r="P45" s="26">
        <f t="shared" si="9"/>
        <v>300</v>
      </c>
      <c r="Q45" s="26">
        <f t="shared" si="9"/>
        <v>505</v>
      </c>
      <c r="R45" s="26">
        <f t="shared" si="9"/>
        <v>391</v>
      </c>
      <c r="S45" s="26">
        <f t="shared" si="9"/>
        <v>474</v>
      </c>
      <c r="T45" s="26">
        <f t="shared" si="9"/>
        <v>10040</v>
      </c>
      <c r="U45" s="26">
        <f t="shared" si="9"/>
        <v>4820</v>
      </c>
      <c r="V45" s="26">
        <f t="shared" si="9"/>
        <v>11806</v>
      </c>
      <c r="W45" s="26">
        <f t="shared" si="9"/>
        <v>55</v>
      </c>
      <c r="X45" s="26">
        <f t="shared" si="9"/>
        <v>13</v>
      </c>
      <c r="Y45" s="26">
        <f t="shared" si="9"/>
        <v>9</v>
      </c>
      <c r="Z45" s="26">
        <f t="shared" si="9"/>
        <v>1</v>
      </c>
    </row>
    <row r="46" spans="1:26">
      <c r="A46" s="4">
        <v>18</v>
      </c>
      <c r="B46" s="1" t="s">
        <v>19</v>
      </c>
      <c r="C46" s="3">
        <v>1</v>
      </c>
      <c r="D46" s="3">
        <v>561</v>
      </c>
      <c r="E46" s="3">
        <v>287</v>
      </c>
      <c r="F46" s="3">
        <v>177</v>
      </c>
      <c r="G46" s="3">
        <v>103</v>
      </c>
      <c r="H46" s="3">
        <v>109</v>
      </c>
      <c r="I46" s="3">
        <v>35</v>
      </c>
      <c r="J46" s="12">
        <v>77</v>
      </c>
      <c r="K46" s="3">
        <v>199</v>
      </c>
      <c r="L46" s="3">
        <v>431</v>
      </c>
      <c r="M46" s="3">
        <v>2145</v>
      </c>
      <c r="N46" s="3">
        <v>78</v>
      </c>
      <c r="O46" s="3">
        <v>789</v>
      </c>
      <c r="P46" s="3">
        <v>499</v>
      </c>
      <c r="Q46" s="3">
        <v>1086</v>
      </c>
      <c r="R46" s="3">
        <v>385</v>
      </c>
      <c r="S46" s="3">
        <v>508</v>
      </c>
      <c r="T46" s="3">
        <v>5882</v>
      </c>
      <c r="U46" s="3">
        <v>2752</v>
      </c>
      <c r="V46" s="3">
        <v>1165</v>
      </c>
      <c r="W46" s="3">
        <v>142</v>
      </c>
      <c r="X46" s="3">
        <v>25</v>
      </c>
      <c r="Y46" s="3">
        <v>24</v>
      </c>
      <c r="Z46" s="3">
        <v>4</v>
      </c>
    </row>
    <row r="47" spans="1:26">
      <c r="A47" s="4">
        <v>19</v>
      </c>
      <c r="B47" s="1" t="s">
        <v>20</v>
      </c>
      <c r="C47" s="3">
        <v>20</v>
      </c>
      <c r="D47" s="3">
        <v>1629</v>
      </c>
      <c r="E47" s="3">
        <v>524</v>
      </c>
      <c r="F47" s="3">
        <v>219</v>
      </c>
      <c r="G47" s="3">
        <v>135</v>
      </c>
      <c r="H47" s="3">
        <v>26</v>
      </c>
      <c r="I47" s="3">
        <v>9</v>
      </c>
      <c r="J47" s="12">
        <v>68</v>
      </c>
      <c r="K47" s="3">
        <v>218</v>
      </c>
      <c r="L47" s="3">
        <v>307</v>
      </c>
      <c r="M47" s="3">
        <v>4639</v>
      </c>
      <c r="N47" s="3">
        <v>56</v>
      </c>
      <c r="O47" s="3">
        <v>507</v>
      </c>
      <c r="P47" s="3">
        <v>156</v>
      </c>
      <c r="Q47" s="3">
        <v>328</v>
      </c>
      <c r="R47" s="3">
        <v>367</v>
      </c>
      <c r="S47" s="3">
        <v>251</v>
      </c>
      <c r="T47" s="3">
        <v>15047</v>
      </c>
      <c r="U47" s="3">
        <v>5503</v>
      </c>
      <c r="V47" s="3">
        <v>6287</v>
      </c>
      <c r="W47" s="3">
        <v>15</v>
      </c>
      <c r="X47" s="3">
        <v>3</v>
      </c>
      <c r="Y47" s="3">
        <v>1</v>
      </c>
      <c r="Z47" s="3">
        <v>1</v>
      </c>
    </row>
    <row r="48" spans="1:26">
      <c r="A48" s="4">
        <v>20</v>
      </c>
      <c r="B48" s="1" t="s">
        <v>21</v>
      </c>
      <c r="C48" s="3">
        <v>16</v>
      </c>
      <c r="D48" s="3">
        <v>882</v>
      </c>
      <c r="E48" s="3">
        <v>309</v>
      </c>
      <c r="F48" s="3">
        <v>141</v>
      </c>
      <c r="G48" s="3">
        <v>100</v>
      </c>
      <c r="H48" s="3">
        <v>10</v>
      </c>
      <c r="I48" s="3">
        <v>9</v>
      </c>
      <c r="J48" s="12">
        <v>39</v>
      </c>
      <c r="K48" s="3">
        <v>86</v>
      </c>
      <c r="L48" s="3">
        <v>122</v>
      </c>
      <c r="M48" s="3">
        <v>2348</v>
      </c>
      <c r="N48" s="3">
        <v>51</v>
      </c>
      <c r="O48" s="3">
        <v>290</v>
      </c>
      <c r="P48" s="3">
        <v>204</v>
      </c>
      <c r="Q48" s="3">
        <v>167</v>
      </c>
      <c r="R48" s="3">
        <v>146</v>
      </c>
      <c r="S48" s="3">
        <v>85</v>
      </c>
      <c r="T48" s="3">
        <v>3704</v>
      </c>
      <c r="U48" s="3">
        <v>3381</v>
      </c>
      <c r="V48" s="3">
        <v>5085</v>
      </c>
      <c r="W48" s="3">
        <v>12</v>
      </c>
      <c r="X48" s="3">
        <v>4</v>
      </c>
      <c r="Y48" s="3">
        <v>1</v>
      </c>
      <c r="Z48" s="3">
        <v>1</v>
      </c>
    </row>
    <row r="49" spans="1:26">
      <c r="A49" s="4">
        <v>21</v>
      </c>
      <c r="B49" s="1" t="s">
        <v>22</v>
      </c>
      <c r="C49" s="3">
        <v>13</v>
      </c>
      <c r="D49" s="3">
        <v>146</v>
      </c>
      <c r="E49" s="3">
        <v>53</v>
      </c>
      <c r="F49" s="3">
        <v>26</v>
      </c>
      <c r="G49" s="3">
        <v>24</v>
      </c>
      <c r="H49" s="3">
        <v>11</v>
      </c>
      <c r="I49" s="3">
        <v>6</v>
      </c>
      <c r="J49" s="12">
        <v>14</v>
      </c>
      <c r="K49" s="3">
        <v>47</v>
      </c>
      <c r="L49" s="3">
        <v>71</v>
      </c>
      <c r="M49" s="3">
        <v>399</v>
      </c>
      <c r="N49" s="3">
        <v>9</v>
      </c>
      <c r="O49" s="3">
        <v>90</v>
      </c>
      <c r="P49" s="3">
        <v>6</v>
      </c>
      <c r="Q49" s="3">
        <v>70</v>
      </c>
      <c r="R49" s="3">
        <v>102</v>
      </c>
      <c r="S49" s="3">
        <v>50</v>
      </c>
      <c r="T49" s="3">
        <v>825</v>
      </c>
      <c r="U49" s="3">
        <v>511</v>
      </c>
      <c r="V49" s="3">
        <v>464</v>
      </c>
      <c r="W49" s="3">
        <v>20</v>
      </c>
      <c r="X49" s="3">
        <v>2</v>
      </c>
      <c r="Y49" s="3">
        <v>0</v>
      </c>
      <c r="Z49" s="3">
        <v>1</v>
      </c>
    </row>
    <row r="50" spans="1:26">
      <c r="A50" s="4"/>
      <c r="B50" s="25" t="s">
        <v>81</v>
      </c>
      <c r="C50" s="26">
        <f>AVERAGE(C46:C49)</f>
        <v>12.5</v>
      </c>
      <c r="D50" s="26">
        <f>SUM(D46:D49)</f>
        <v>3218</v>
      </c>
      <c r="E50" s="26">
        <f t="shared" ref="E50:Z50" si="10">SUM(E46:E49)</f>
        <v>1173</v>
      </c>
      <c r="F50" s="26">
        <f t="shared" si="10"/>
        <v>563</v>
      </c>
      <c r="G50" s="26">
        <f t="shared" si="10"/>
        <v>362</v>
      </c>
      <c r="H50" s="26">
        <f t="shared" si="10"/>
        <v>156</v>
      </c>
      <c r="I50" s="26">
        <f t="shared" si="10"/>
        <v>59</v>
      </c>
      <c r="J50" s="26">
        <f t="shared" si="10"/>
        <v>198</v>
      </c>
      <c r="K50" s="26">
        <f t="shared" si="10"/>
        <v>550</v>
      </c>
      <c r="L50" s="26">
        <f t="shared" si="10"/>
        <v>931</v>
      </c>
      <c r="M50" s="26">
        <f t="shared" si="10"/>
        <v>9531</v>
      </c>
      <c r="N50" s="26">
        <f t="shared" si="10"/>
        <v>194</v>
      </c>
      <c r="O50" s="26">
        <f t="shared" si="10"/>
        <v>1676</v>
      </c>
      <c r="P50" s="26">
        <f t="shared" si="10"/>
        <v>865</v>
      </c>
      <c r="Q50" s="26">
        <f t="shared" si="10"/>
        <v>1651</v>
      </c>
      <c r="R50" s="26">
        <f t="shared" si="10"/>
        <v>1000</v>
      </c>
      <c r="S50" s="26">
        <f t="shared" si="10"/>
        <v>894</v>
      </c>
      <c r="T50" s="26">
        <f t="shared" si="10"/>
        <v>25458</v>
      </c>
      <c r="U50" s="26">
        <f t="shared" si="10"/>
        <v>12147</v>
      </c>
      <c r="V50" s="26">
        <f t="shared" si="10"/>
        <v>13001</v>
      </c>
      <c r="W50" s="26">
        <f t="shared" si="10"/>
        <v>189</v>
      </c>
      <c r="X50" s="26">
        <f t="shared" si="10"/>
        <v>34</v>
      </c>
      <c r="Y50" s="26">
        <f t="shared" si="10"/>
        <v>26</v>
      </c>
      <c r="Z50" s="26">
        <f t="shared" si="10"/>
        <v>7</v>
      </c>
    </row>
    <row r="51" spans="1:26">
      <c r="A51" s="4">
        <v>22</v>
      </c>
      <c r="B51" s="1" t="s">
        <v>23</v>
      </c>
      <c r="C51" s="3">
        <v>113</v>
      </c>
      <c r="D51" s="3">
        <v>291</v>
      </c>
      <c r="E51" s="3">
        <v>118</v>
      </c>
      <c r="F51" s="3">
        <v>62</v>
      </c>
      <c r="G51" s="3">
        <v>54</v>
      </c>
      <c r="H51" s="3">
        <v>22</v>
      </c>
      <c r="I51" s="3">
        <v>9</v>
      </c>
      <c r="J51" s="12">
        <v>26</v>
      </c>
      <c r="K51" s="3">
        <v>50</v>
      </c>
      <c r="L51" s="3">
        <v>123</v>
      </c>
      <c r="M51" s="3">
        <v>875</v>
      </c>
      <c r="N51" s="3">
        <v>18</v>
      </c>
      <c r="O51" s="3">
        <v>127</v>
      </c>
      <c r="P51" s="3">
        <v>43</v>
      </c>
      <c r="Q51" s="3">
        <v>89</v>
      </c>
      <c r="R51" s="3">
        <v>152</v>
      </c>
      <c r="S51" s="3">
        <v>92</v>
      </c>
      <c r="T51" s="3">
        <v>7244</v>
      </c>
      <c r="U51" s="3">
        <v>999</v>
      </c>
      <c r="V51" s="3">
        <v>2405</v>
      </c>
      <c r="W51" s="3">
        <v>8</v>
      </c>
      <c r="X51" s="3">
        <v>1</v>
      </c>
      <c r="Y51" s="3">
        <v>0</v>
      </c>
      <c r="Z51" s="3">
        <v>0</v>
      </c>
    </row>
    <row r="52" spans="1:26">
      <c r="A52" s="4">
        <v>23</v>
      </c>
      <c r="B52" s="1" t="s">
        <v>24</v>
      </c>
      <c r="C52" s="3">
        <v>110</v>
      </c>
      <c r="D52" s="3">
        <v>1302</v>
      </c>
      <c r="E52" s="3">
        <v>460</v>
      </c>
      <c r="F52" s="3">
        <v>159</v>
      </c>
      <c r="G52" s="3">
        <v>137</v>
      </c>
      <c r="H52" s="3">
        <v>9</v>
      </c>
      <c r="I52" s="3">
        <v>2</v>
      </c>
      <c r="J52" s="12">
        <v>56</v>
      </c>
      <c r="K52" s="3">
        <v>79</v>
      </c>
      <c r="L52" s="3">
        <v>114</v>
      </c>
      <c r="M52" s="3">
        <v>2752</v>
      </c>
      <c r="N52" s="3">
        <v>799</v>
      </c>
      <c r="O52" s="3">
        <v>119</v>
      </c>
      <c r="P52" s="3">
        <v>86</v>
      </c>
      <c r="Q52" s="3">
        <v>153</v>
      </c>
      <c r="R52" s="3">
        <v>184</v>
      </c>
      <c r="S52" s="3">
        <v>127</v>
      </c>
      <c r="T52" s="3">
        <v>11748</v>
      </c>
      <c r="U52" s="3">
        <v>3982</v>
      </c>
      <c r="V52" s="3">
        <v>8188</v>
      </c>
      <c r="W52" s="3">
        <v>2</v>
      </c>
      <c r="X52" s="3">
        <v>0</v>
      </c>
      <c r="Y52" s="3">
        <v>0</v>
      </c>
      <c r="Z52" s="3">
        <v>0</v>
      </c>
    </row>
    <row r="53" spans="1:26">
      <c r="A53" s="4">
        <v>24</v>
      </c>
      <c r="B53" s="2" t="s">
        <v>25</v>
      </c>
      <c r="C53" s="3">
        <v>70</v>
      </c>
      <c r="D53" s="3">
        <v>1881</v>
      </c>
      <c r="E53" s="3">
        <v>665</v>
      </c>
      <c r="F53" s="3">
        <v>252</v>
      </c>
      <c r="G53" s="3">
        <v>160</v>
      </c>
      <c r="H53" s="3">
        <v>20</v>
      </c>
      <c r="I53" s="3">
        <v>8</v>
      </c>
      <c r="J53" s="12">
        <v>90</v>
      </c>
      <c r="K53" s="3">
        <v>126</v>
      </c>
      <c r="L53" s="3">
        <v>162</v>
      </c>
      <c r="M53" s="3">
        <v>4581</v>
      </c>
      <c r="N53" s="3">
        <v>87</v>
      </c>
      <c r="O53" s="3">
        <v>237</v>
      </c>
      <c r="P53" s="3">
        <v>369</v>
      </c>
      <c r="Q53" s="3">
        <v>329</v>
      </c>
      <c r="R53" s="3">
        <v>223</v>
      </c>
      <c r="S53" s="3">
        <v>173</v>
      </c>
      <c r="T53" s="3">
        <v>16528</v>
      </c>
      <c r="U53" s="3">
        <v>5496</v>
      </c>
      <c r="V53" s="3">
        <v>9812</v>
      </c>
      <c r="W53" s="3">
        <v>5</v>
      </c>
      <c r="X53" s="3">
        <v>1</v>
      </c>
      <c r="Y53" s="3">
        <v>0</v>
      </c>
      <c r="Z53" s="3">
        <v>0</v>
      </c>
    </row>
    <row r="54" spans="1:26">
      <c r="A54" s="4">
        <v>25</v>
      </c>
      <c r="B54" s="1" t="s">
        <v>26</v>
      </c>
      <c r="C54" s="3">
        <v>146</v>
      </c>
      <c r="D54" s="3">
        <v>108</v>
      </c>
      <c r="E54" s="3">
        <v>36</v>
      </c>
      <c r="F54" s="3">
        <v>13</v>
      </c>
      <c r="G54" s="3">
        <v>16</v>
      </c>
      <c r="H54" s="3">
        <v>4</v>
      </c>
      <c r="I54" s="3">
        <v>3</v>
      </c>
      <c r="J54" s="12">
        <v>10</v>
      </c>
      <c r="K54" s="3">
        <v>9</v>
      </c>
      <c r="L54" s="3">
        <v>21</v>
      </c>
      <c r="M54" s="3">
        <v>199</v>
      </c>
      <c r="N54" s="3">
        <v>6</v>
      </c>
      <c r="O54" s="3">
        <v>21</v>
      </c>
      <c r="P54" s="3">
        <v>7</v>
      </c>
      <c r="Q54" s="3">
        <v>51</v>
      </c>
      <c r="R54" s="3">
        <v>64</v>
      </c>
      <c r="S54" s="3">
        <v>25</v>
      </c>
      <c r="T54" s="3">
        <v>1189</v>
      </c>
      <c r="U54" s="3">
        <v>317</v>
      </c>
      <c r="V54" s="3">
        <v>663</v>
      </c>
      <c r="W54" s="3">
        <v>9</v>
      </c>
      <c r="X54" s="3">
        <v>4</v>
      </c>
      <c r="Y54" s="3">
        <v>0</v>
      </c>
      <c r="Z54" s="3">
        <v>0</v>
      </c>
    </row>
    <row r="55" spans="1:26">
      <c r="A55" s="4">
        <v>26</v>
      </c>
      <c r="B55" s="1" t="s">
        <v>27</v>
      </c>
      <c r="C55" s="3">
        <v>120</v>
      </c>
      <c r="D55" s="3">
        <v>927</v>
      </c>
      <c r="E55" s="3">
        <v>245</v>
      </c>
      <c r="F55" s="3">
        <v>81</v>
      </c>
      <c r="G55" s="3">
        <v>70</v>
      </c>
      <c r="H55" s="3">
        <v>7</v>
      </c>
      <c r="I55" s="3">
        <v>4</v>
      </c>
      <c r="J55" s="12">
        <v>43</v>
      </c>
      <c r="K55" s="3">
        <v>54</v>
      </c>
      <c r="L55" s="3">
        <v>96</v>
      </c>
      <c r="M55" s="3">
        <v>1812</v>
      </c>
      <c r="N55" s="3">
        <v>65</v>
      </c>
      <c r="O55" s="3">
        <v>133</v>
      </c>
      <c r="P55" s="3">
        <v>23</v>
      </c>
      <c r="Q55" s="3">
        <v>234</v>
      </c>
      <c r="R55" s="3">
        <v>169</v>
      </c>
      <c r="S55" s="3">
        <v>95</v>
      </c>
      <c r="T55" s="3">
        <v>11033</v>
      </c>
      <c r="U55" s="3">
        <v>2304</v>
      </c>
      <c r="V55" s="3">
        <v>6479</v>
      </c>
      <c r="W55" s="3">
        <v>4</v>
      </c>
      <c r="X55" s="3">
        <v>4</v>
      </c>
      <c r="Y55" s="3">
        <v>0</v>
      </c>
      <c r="Z55" s="3">
        <v>0</v>
      </c>
    </row>
    <row r="56" spans="1:26">
      <c r="A56" s="4">
        <v>27</v>
      </c>
      <c r="B56" s="1" t="s">
        <v>28</v>
      </c>
      <c r="C56" s="3">
        <v>189</v>
      </c>
      <c r="D56" s="3">
        <v>342</v>
      </c>
      <c r="E56" s="3">
        <v>83</v>
      </c>
      <c r="F56" s="3">
        <v>21</v>
      </c>
      <c r="G56" s="3">
        <v>35</v>
      </c>
      <c r="H56" s="3">
        <v>3</v>
      </c>
      <c r="I56" s="3">
        <v>0</v>
      </c>
      <c r="J56" s="12">
        <v>24</v>
      </c>
      <c r="K56" s="3">
        <v>18</v>
      </c>
      <c r="L56" s="3">
        <v>35</v>
      </c>
      <c r="M56" s="3">
        <v>621</v>
      </c>
      <c r="N56" s="3">
        <v>37</v>
      </c>
      <c r="O56" s="3">
        <v>60</v>
      </c>
      <c r="P56" s="3">
        <v>349</v>
      </c>
      <c r="Q56" s="3">
        <v>97</v>
      </c>
      <c r="R56" s="3">
        <v>49</v>
      </c>
      <c r="S56" s="3">
        <v>28</v>
      </c>
      <c r="T56" s="3">
        <v>3623</v>
      </c>
      <c r="U56" s="3">
        <v>910</v>
      </c>
      <c r="V56" s="3">
        <v>1787</v>
      </c>
      <c r="W56" s="3">
        <v>4</v>
      </c>
      <c r="X56" s="3">
        <v>2</v>
      </c>
      <c r="Y56" s="3">
        <v>0</v>
      </c>
      <c r="Z56" s="3">
        <v>0</v>
      </c>
    </row>
    <row r="57" spans="1:26">
      <c r="A57" s="3"/>
      <c r="B57" s="25" t="s">
        <v>82</v>
      </c>
      <c r="C57" s="27">
        <f>AVERAGE(C51:C56)</f>
        <v>124.66666666666667</v>
      </c>
      <c r="D57" s="26">
        <f>SUM(D51:D56)</f>
        <v>4851</v>
      </c>
      <c r="E57" s="26">
        <f t="shared" ref="E57:Z57" si="11">SUM(E51:E56)</f>
        <v>1607</v>
      </c>
      <c r="F57" s="26">
        <f t="shared" si="11"/>
        <v>588</v>
      </c>
      <c r="G57" s="26">
        <f t="shared" si="11"/>
        <v>472</v>
      </c>
      <c r="H57" s="26">
        <f t="shared" si="11"/>
        <v>65</v>
      </c>
      <c r="I57" s="26">
        <f t="shared" si="11"/>
        <v>26</v>
      </c>
      <c r="J57" s="26">
        <f t="shared" si="11"/>
        <v>249</v>
      </c>
      <c r="K57" s="26">
        <f t="shared" si="11"/>
        <v>336</v>
      </c>
      <c r="L57" s="26">
        <f t="shared" si="11"/>
        <v>551</v>
      </c>
      <c r="M57" s="26">
        <f t="shared" si="11"/>
        <v>10840</v>
      </c>
      <c r="N57" s="26">
        <f t="shared" si="11"/>
        <v>1012</v>
      </c>
      <c r="O57" s="26">
        <f t="shared" si="11"/>
        <v>697</v>
      </c>
      <c r="P57" s="26">
        <f t="shared" si="11"/>
        <v>877</v>
      </c>
      <c r="Q57" s="26">
        <f t="shared" si="11"/>
        <v>953</v>
      </c>
      <c r="R57" s="26">
        <f t="shared" si="11"/>
        <v>841</v>
      </c>
      <c r="S57" s="26">
        <f t="shared" si="11"/>
        <v>540</v>
      </c>
      <c r="T57" s="26">
        <f t="shared" si="11"/>
        <v>51365</v>
      </c>
      <c r="U57" s="26">
        <f t="shared" si="11"/>
        <v>14008</v>
      </c>
      <c r="V57" s="26">
        <f t="shared" si="11"/>
        <v>29334</v>
      </c>
      <c r="W57" s="26">
        <f t="shared" si="11"/>
        <v>32</v>
      </c>
      <c r="X57" s="26">
        <f t="shared" si="11"/>
        <v>12</v>
      </c>
      <c r="Y57" s="26">
        <f t="shared" si="11"/>
        <v>0</v>
      </c>
      <c r="Z57" s="26">
        <f t="shared" si="11"/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clusteringKabkot</vt:lpstr>
      <vt:lpstr>clusterWP</vt:lpstr>
      <vt:lpstr>skalogram2018kabkot</vt:lpstr>
      <vt:lpstr>invers</vt:lpstr>
      <vt:lpstr>pembobotan</vt:lpstr>
      <vt:lpstr>standarisasi</vt:lpstr>
      <vt:lpstr>hirarki</vt:lpstr>
      <vt:lpstr>sort hirarki</vt:lpstr>
      <vt:lpstr>skalogram2018WP</vt:lpstr>
      <vt:lpstr>invers2</vt:lpstr>
      <vt:lpstr>pmbobotn</vt:lpstr>
      <vt:lpstr>stndrsasi</vt:lpstr>
      <vt:lpstr>hrarki</vt:lpstr>
      <vt:lpstr>Rangkuman</vt:lpstr>
      <vt:lpstr>Tabel Skalogram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ALESHA</dc:creator>
  <cp:lastModifiedBy>ALESHA</cp:lastModifiedBy>
  <cp:lastPrinted>2019-09-30T03:38:14Z</cp:lastPrinted>
  <dcterms:created xsi:type="dcterms:W3CDTF">2019-09-11T05:32:17Z</dcterms:created>
  <dcterms:modified xsi:type="dcterms:W3CDTF">2019-10-11T01:05:35Z</dcterms:modified>
</cp:coreProperties>
</file>